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ckvnh-my.sharepoint.com/personal/astrating_rockopnh_nl/Documents/nieuwe motorenboek STC/"/>
    </mc:Choice>
  </mc:AlternateContent>
  <xr:revisionPtr revIDLastSave="743" documentId="8_{AC50EFB6-317E-45EC-AC01-B31FD20CEAFC}" xr6:coauthVersionLast="47" xr6:coauthVersionMax="47" xr10:uidLastSave="{388B8E8C-0B50-40E9-87EE-8E3FF9AAC1C4}"/>
  <bookViews>
    <workbookView xWindow="-120" yWindow="-120" windowWidth="29040" windowHeight="15840" xr2:uid="{E4C8892F-F6B5-4492-82D3-AD6E49379EF5}"/>
  </bookViews>
  <sheets>
    <sheet name="Toelichting" sheetId="12" r:id="rId1"/>
    <sheet name="Vraag 30" sheetId="1" r:id="rId2"/>
    <sheet name="Vraag 31" sheetId="2" r:id="rId3"/>
    <sheet name="Vraag 32" sheetId="3" r:id="rId4"/>
    <sheet name="Vraag 33" sheetId="4" r:id="rId5"/>
    <sheet name="Vraag 34" sheetId="5" r:id="rId6"/>
    <sheet name="Vraag 35" sheetId="6" r:id="rId7"/>
    <sheet name="vraag 36" sheetId="7" r:id="rId8"/>
    <sheet name="Vraag 37" sheetId="8" r:id="rId9"/>
    <sheet name="Vraag 38" sheetId="9" r:id="rId10"/>
    <sheet name="Vraag 39" sheetId="10" r:id="rId11"/>
    <sheet name="Vraag 40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1" l="1"/>
  <c r="C17" i="11"/>
  <c r="C15" i="11"/>
  <c r="C13" i="7" l="1"/>
  <c r="C14" i="7"/>
  <c r="F14" i="11"/>
  <c r="C14" i="11"/>
  <c r="C13" i="11"/>
  <c r="C12" i="11"/>
  <c r="C11" i="11"/>
  <c r="C9" i="11"/>
  <c r="C10" i="10"/>
  <c r="C8" i="10"/>
  <c r="F8" i="9"/>
  <c r="F7" i="9"/>
  <c r="F6" i="9"/>
  <c r="F9" i="9"/>
  <c r="F6" i="8"/>
  <c r="F9" i="8"/>
  <c r="F10" i="7"/>
  <c r="F5" i="7"/>
  <c r="F9" i="7"/>
  <c r="F8" i="7"/>
  <c r="C19" i="6"/>
  <c r="C18" i="6"/>
  <c r="C17" i="6"/>
  <c r="C16" i="6"/>
  <c r="C15" i="6"/>
  <c r="C14" i="6"/>
  <c r="F10" i="6"/>
  <c r="F17" i="5"/>
  <c r="C15" i="5"/>
  <c r="C12" i="5"/>
  <c r="C13" i="5" s="1"/>
  <c r="C14" i="5" s="1"/>
  <c r="C11" i="5"/>
  <c r="C17" i="5" s="1"/>
  <c r="C16" i="5"/>
  <c r="E15" i="4"/>
  <c r="C15" i="4"/>
  <c r="C14" i="4"/>
  <c r="C13" i="4"/>
  <c r="C12" i="3"/>
  <c r="F9" i="3"/>
  <c r="C14" i="3" s="1"/>
  <c r="C14" i="2"/>
  <c r="F12" i="2"/>
  <c r="C12" i="2"/>
  <c r="F9" i="2"/>
  <c r="E9" i="1"/>
  <c r="E10" i="1" s="1"/>
  <c r="E11" i="1" s="1"/>
  <c r="E13" i="1" s="1"/>
  <c r="C12" i="9" l="1"/>
  <c r="F12" i="9" s="1"/>
  <c r="C14" i="9"/>
  <c r="C12" i="8"/>
  <c r="F12" i="8" s="1"/>
  <c r="C16" i="7"/>
  <c r="C17" i="7" s="1"/>
  <c r="F14" i="7"/>
  <c r="F15" i="6"/>
  <c r="F12" i="3"/>
</calcChain>
</file>

<file path=xl/sharedStrings.xml><?xml version="1.0" encoding="utf-8"?>
<sst xmlns="http://schemas.openxmlformats.org/spreadsheetml/2006/main" count="304" uniqueCount="93">
  <si>
    <t>Gegeven :</t>
  </si>
  <si>
    <t>SFOC</t>
  </si>
  <si>
    <t>g/kWh</t>
  </si>
  <si>
    <t>Vermogen</t>
  </si>
  <si>
    <t>kW</t>
  </si>
  <si>
    <t>Ho</t>
  </si>
  <si>
    <t>MJ</t>
  </si>
  <si>
    <t>a)</t>
  </si>
  <si>
    <t>kg/h</t>
  </si>
  <si>
    <t>b)</t>
  </si>
  <si>
    <t>Verbruik per sec</t>
  </si>
  <si>
    <t>kg/s</t>
  </si>
  <si>
    <t>Energie toe</t>
  </si>
  <si>
    <t>Rendement</t>
  </si>
  <si>
    <t>Gegeven</t>
  </si>
  <si>
    <t>2-slag</t>
  </si>
  <si>
    <t>aantal cilinder</t>
  </si>
  <si>
    <t>cilinder diameter</t>
  </si>
  <si>
    <t>zuigerslag</t>
  </si>
  <si>
    <t>toerental</t>
  </si>
  <si>
    <t>pi</t>
  </si>
  <si>
    <t>bar</t>
  </si>
  <si>
    <t>omw/min</t>
  </si>
  <si>
    <t>mm</t>
  </si>
  <si>
    <t>Mpa</t>
  </si>
  <si>
    <t>meter</t>
  </si>
  <si>
    <t>pmw/sec</t>
  </si>
  <si>
    <t>Pi, vermogen</t>
  </si>
  <si>
    <t>MW</t>
  </si>
  <si>
    <t>Cz</t>
  </si>
  <si>
    <t>m/s</t>
  </si>
  <si>
    <t>4-slag</t>
  </si>
  <si>
    <t>omw/sec</t>
  </si>
  <si>
    <t>aantal cilinders</t>
  </si>
  <si>
    <t>cilinderdiameter</t>
  </si>
  <si>
    <t>Cm</t>
  </si>
  <si>
    <t>Mechanische rendement</t>
  </si>
  <si>
    <t>Pi</t>
  </si>
  <si>
    <t>c)</t>
  </si>
  <si>
    <t xml:space="preserve">verbruik </t>
  </si>
  <si>
    <t>liter/uur</t>
  </si>
  <si>
    <t>P effectief</t>
  </si>
  <si>
    <t>dichtheid olie</t>
  </si>
  <si>
    <t>kg/m3</t>
  </si>
  <si>
    <t>mechanisch rendement</t>
  </si>
  <si>
    <t>kJ/kg</t>
  </si>
  <si>
    <t>Ptoe</t>
  </si>
  <si>
    <t>Rendement totaal</t>
  </si>
  <si>
    <t>Thermisch</t>
  </si>
  <si>
    <t xml:space="preserve">d) </t>
  </si>
  <si>
    <t>warmte verliezen</t>
  </si>
  <si>
    <t>e)</t>
  </si>
  <si>
    <t>KJ</t>
  </si>
  <si>
    <t>f)</t>
  </si>
  <si>
    <t>m3/uur</t>
  </si>
  <si>
    <t>kg/uur</t>
  </si>
  <si>
    <t>of</t>
  </si>
  <si>
    <t>g/MJ</t>
  </si>
  <si>
    <t>ɳ mech</t>
  </si>
  <si>
    <t>ɳ therm</t>
  </si>
  <si>
    <t>ɳ totaal</t>
  </si>
  <si>
    <t>pe</t>
  </si>
  <si>
    <t>Pe, vermogen</t>
  </si>
  <si>
    <t>d)</t>
  </si>
  <si>
    <t>Thermische verliezen</t>
  </si>
  <si>
    <t>mech verliezen</t>
  </si>
  <si>
    <t>cm</t>
  </si>
  <si>
    <t>MJ/kg</t>
  </si>
  <si>
    <t>Slag/ diameter</t>
  </si>
  <si>
    <t>slag</t>
  </si>
  <si>
    <t>Pe, vermogen/ cilinder</t>
  </si>
  <si>
    <t xml:space="preserve">m </t>
  </si>
  <si>
    <t>Mb</t>
  </si>
  <si>
    <t>Pe</t>
  </si>
  <si>
    <t>ɳtotaal</t>
  </si>
  <si>
    <t>ɳmech</t>
  </si>
  <si>
    <t>ɳthermisch</t>
  </si>
  <si>
    <t>Verbruik per uur</t>
  </si>
  <si>
    <t>Zuigerslag</t>
  </si>
  <si>
    <t>eff vermogen Pe</t>
  </si>
  <si>
    <t>gemiddelde eff druk, pe</t>
  </si>
  <si>
    <t>Er zijn twee Exel files met de uitwerkingen van de sommen van hoofdstuk 22 en 27:</t>
  </si>
  <si>
    <t>De gele velden zijn in te vullen, alle andere velden zijn beveiligd.</t>
  </si>
  <si>
    <t>De  roze achtige velden zijn omrekeningen voor eenheden of tussen antwoorden</t>
  </si>
  <si>
    <t>De groene velden zijn de antwoorden.</t>
  </si>
  <si>
    <t>Alle sheets zijn dus beveiligd, maar hebben geen wachtwoord.</t>
  </si>
  <si>
    <t xml:space="preserve">c) </t>
  </si>
  <si>
    <t>Mb etmaal</t>
  </si>
  <si>
    <t>ton/etmaal</t>
  </si>
  <si>
    <t>Mech verlies</t>
  </si>
  <si>
    <t>Kw</t>
  </si>
  <si>
    <t>verlies</t>
  </si>
  <si>
    <t>De blauwe velden geven de originele waarde om de gele waarde terug te kunnen zetten als de gele waarde veranderd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</si>
</sst>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3" borderId="1" xfId="0" applyFill="1" applyBorder="1"/>
    <xf numFmtId="10" fontId="0" fillId="3" borderId="1" xfId="0" applyNumberFormat="1" applyFill="1" applyBorder="1"/>
    <xf numFmtId="49" fontId="0" fillId="0" borderId="0" xfId="0" applyNumberFormat="1" applyAlignment="1">
      <alignment horizontal="right"/>
    </xf>
    <xf numFmtId="0" fontId="0" fillId="4" borderId="1" xfId="0" applyFill="1" applyBorder="1"/>
    <xf numFmtId="3" fontId="0" fillId="3" borderId="1" xfId="0" applyNumberFormat="1" applyFill="1" applyBorder="1"/>
    <xf numFmtId="2" fontId="0" fillId="3" borderId="0" xfId="0" applyNumberFormat="1" applyFill="1"/>
    <xf numFmtId="2" fontId="0" fillId="3" borderId="1" xfId="0" applyNumberFormat="1" applyFill="1" applyBorder="1"/>
    <xf numFmtId="0" fontId="0" fillId="3" borderId="4" xfId="0" applyFill="1" applyBorder="1"/>
    <xf numFmtId="9" fontId="0" fillId="2" borderId="1" xfId="0" applyNumberFormat="1" applyFill="1" applyBorder="1" applyProtection="1">
      <protection locked="0"/>
    </xf>
    <xf numFmtId="0" fontId="1" fillId="0" borderId="1" xfId="0" applyFont="1" applyBorder="1"/>
    <xf numFmtId="9" fontId="0" fillId="3" borderId="1" xfId="0" applyNumberFormat="1" applyFill="1" applyBorder="1"/>
    <xf numFmtId="0" fontId="0" fillId="5" borderId="1" xfId="0" applyFill="1" applyBorder="1" applyProtection="1">
      <protection locked="0"/>
    </xf>
    <xf numFmtId="0" fontId="0" fillId="0" borderId="0" xfId="0" applyAlignment="1">
      <alignment vertical="center"/>
    </xf>
    <xf numFmtId="9" fontId="0" fillId="5" borderId="1" xfId="0" applyNumberFormat="1" applyFill="1" applyBorder="1" applyProtection="1">
      <protection locked="0"/>
    </xf>
    <xf numFmtId="0" fontId="0" fillId="5" borderId="1" xfId="0" applyFill="1" applyBorder="1"/>
    <xf numFmtId="9" fontId="0" fillId="5" borderId="1" xfId="0" applyNumberFormat="1" applyFill="1" applyBorder="1"/>
    <xf numFmtId="2" fontId="0" fillId="4" borderId="1" xfId="0" applyNumberFormat="1" applyFill="1" applyBorder="1"/>
    <xf numFmtId="12" fontId="0" fillId="5" borderId="1" xfId="0" applyNumberFormat="1" applyFill="1" applyBorder="1"/>
    <xf numFmtId="12" fontId="0" fillId="2" borderId="1" xfId="0" applyNumberFormat="1" applyFill="1" applyBorder="1" applyProtection="1">
      <protection locked="0"/>
    </xf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2" borderId="1" xfId="0" applyNumberFormat="1" applyFill="1" applyBorder="1" applyProtection="1">
      <protection locked="0"/>
    </xf>
    <xf numFmtId="0" fontId="1" fillId="0" borderId="5" xfId="0" applyFont="1" applyBorder="1"/>
    <xf numFmtId="0" fontId="0" fillId="4" borderId="5" xfId="0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0" fillId="2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409295</xdr:colOff>
      <xdr:row>4</xdr:row>
      <xdr:rowOff>161833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BDB46BA-D114-ECE9-9424-E70479A72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238095" cy="7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0</xdr:row>
      <xdr:rowOff>180976</xdr:rowOff>
    </xdr:from>
    <xdr:to>
      <xdr:col>9</xdr:col>
      <xdr:colOff>409575</xdr:colOff>
      <xdr:row>18</xdr:row>
      <xdr:rowOff>7278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BD1EB8B-B8E3-F198-2A74-3E4C169D3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0375" y="180976"/>
          <a:ext cx="2895600" cy="3255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104775</xdr:rowOff>
    </xdr:from>
    <xdr:to>
      <xdr:col>5</xdr:col>
      <xdr:colOff>19050</xdr:colOff>
      <xdr:row>4</xdr:row>
      <xdr:rowOff>104775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149E6598-8B46-EB67-55D0-324416EE468B}"/>
            </a:ext>
          </a:extLst>
        </xdr:cNvPr>
        <xdr:cNvCxnSpPr/>
      </xdr:nvCxnSpPr>
      <xdr:spPr>
        <a:xfrm>
          <a:off x="2905125" y="8667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</xdr:row>
      <xdr:rowOff>123825</xdr:rowOff>
    </xdr:from>
    <xdr:to>
      <xdr:col>4</xdr:col>
      <xdr:colOff>600075</xdr:colOff>
      <xdr:row>5</xdr:row>
      <xdr:rowOff>123825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0374D403-79D9-4F9F-BFBE-BC10125A8E38}"/>
            </a:ext>
          </a:extLst>
        </xdr:cNvPr>
        <xdr:cNvCxnSpPr/>
      </xdr:nvCxnSpPr>
      <xdr:spPr>
        <a:xfrm>
          <a:off x="2876550" y="10763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6</xdr:row>
      <xdr:rowOff>123825</xdr:rowOff>
    </xdr:from>
    <xdr:to>
      <xdr:col>4</xdr:col>
      <xdr:colOff>590550</xdr:colOff>
      <xdr:row>6</xdr:row>
      <xdr:rowOff>123825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00526517-B621-480D-B2E4-D11A631C02FC}"/>
            </a:ext>
          </a:extLst>
        </xdr:cNvPr>
        <xdr:cNvCxnSpPr/>
      </xdr:nvCxnSpPr>
      <xdr:spPr>
        <a:xfrm>
          <a:off x="2867025" y="12668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7</xdr:row>
      <xdr:rowOff>133350</xdr:rowOff>
    </xdr:from>
    <xdr:to>
      <xdr:col>5</xdr:col>
      <xdr:colOff>9525</xdr:colOff>
      <xdr:row>7</xdr:row>
      <xdr:rowOff>133350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D9866DDE-7C8F-402E-9055-2CE157CB0762}"/>
            </a:ext>
          </a:extLst>
        </xdr:cNvPr>
        <xdr:cNvCxnSpPr/>
      </xdr:nvCxnSpPr>
      <xdr:spPr>
        <a:xfrm>
          <a:off x="2895600" y="14668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123825</xdr:rowOff>
    </xdr:from>
    <xdr:to>
      <xdr:col>5</xdr:col>
      <xdr:colOff>0</xdr:colOff>
      <xdr:row>8</xdr:row>
      <xdr:rowOff>123825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36CCF29E-830C-4244-92D9-4E5F8C2E3CE0}"/>
            </a:ext>
          </a:extLst>
        </xdr:cNvPr>
        <xdr:cNvCxnSpPr/>
      </xdr:nvCxnSpPr>
      <xdr:spPr>
        <a:xfrm>
          <a:off x="2886075" y="16478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11</xdr:row>
      <xdr:rowOff>85725</xdr:rowOff>
    </xdr:from>
    <xdr:to>
      <xdr:col>4</xdr:col>
      <xdr:colOff>600075</xdr:colOff>
      <xdr:row>11</xdr:row>
      <xdr:rowOff>85725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6135B2F9-185D-4B7F-8937-2FFC30CB99D4}"/>
            </a:ext>
          </a:extLst>
        </xdr:cNvPr>
        <xdr:cNvCxnSpPr/>
      </xdr:nvCxnSpPr>
      <xdr:spPr>
        <a:xfrm>
          <a:off x="2876550" y="21812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104775</xdr:rowOff>
    </xdr:from>
    <xdr:to>
      <xdr:col>5</xdr:col>
      <xdr:colOff>0</xdr:colOff>
      <xdr:row>9</xdr:row>
      <xdr:rowOff>104775</xdr:rowOff>
    </xdr:to>
    <xdr:cxnSp macro="">
      <xdr:nvCxnSpPr>
        <xdr:cNvPr id="13" name="Rechte verbindingslijn met pijl 12">
          <a:extLst>
            <a:ext uri="{FF2B5EF4-FFF2-40B4-BE49-F238E27FC236}">
              <a16:creationId xmlns:a16="http://schemas.microsoft.com/office/drawing/2014/main" id="{1D7A40CD-55E4-4BC0-905F-2D7069903774}"/>
            </a:ext>
          </a:extLst>
        </xdr:cNvPr>
        <xdr:cNvCxnSpPr/>
      </xdr:nvCxnSpPr>
      <xdr:spPr>
        <a:xfrm>
          <a:off x="2886075" y="18192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4</xdr:row>
      <xdr:rowOff>104775</xdr:rowOff>
    </xdr:from>
    <xdr:to>
      <xdr:col>4</xdr:col>
      <xdr:colOff>600075</xdr:colOff>
      <xdr:row>4</xdr:row>
      <xdr:rowOff>104775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468F2870-BE50-78D1-52BE-1EF432A454E4}"/>
            </a:ext>
          </a:extLst>
        </xdr:cNvPr>
        <xdr:cNvCxnSpPr/>
      </xdr:nvCxnSpPr>
      <xdr:spPr>
        <a:xfrm>
          <a:off x="2876550" y="8667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</xdr:row>
      <xdr:rowOff>114300</xdr:rowOff>
    </xdr:from>
    <xdr:to>
      <xdr:col>4</xdr:col>
      <xdr:colOff>600075</xdr:colOff>
      <xdr:row>5</xdr:row>
      <xdr:rowOff>114300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469D119C-0AE8-4A28-9DB9-B1704C66B19D}"/>
            </a:ext>
          </a:extLst>
        </xdr:cNvPr>
        <xdr:cNvCxnSpPr/>
      </xdr:nvCxnSpPr>
      <xdr:spPr>
        <a:xfrm>
          <a:off x="2876550" y="10668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6</xdr:row>
      <xdr:rowOff>114300</xdr:rowOff>
    </xdr:from>
    <xdr:to>
      <xdr:col>5</xdr:col>
      <xdr:colOff>9525</xdr:colOff>
      <xdr:row>6</xdr:row>
      <xdr:rowOff>114300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05EFDF5-7587-4F14-A88A-82D972A7B10B}"/>
            </a:ext>
          </a:extLst>
        </xdr:cNvPr>
        <xdr:cNvCxnSpPr/>
      </xdr:nvCxnSpPr>
      <xdr:spPr>
        <a:xfrm>
          <a:off x="2895600" y="12573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7</xdr:row>
      <xdr:rowOff>114300</xdr:rowOff>
    </xdr:from>
    <xdr:to>
      <xdr:col>5</xdr:col>
      <xdr:colOff>28575</xdr:colOff>
      <xdr:row>7</xdr:row>
      <xdr:rowOff>114300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96D8D6C1-CDCB-48A1-9C57-2CC3047068F1}"/>
            </a:ext>
          </a:extLst>
        </xdr:cNvPr>
        <xdr:cNvCxnSpPr/>
      </xdr:nvCxnSpPr>
      <xdr:spPr>
        <a:xfrm>
          <a:off x="2914650" y="14478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8</xdr:row>
      <xdr:rowOff>95250</xdr:rowOff>
    </xdr:from>
    <xdr:to>
      <xdr:col>5</xdr:col>
      <xdr:colOff>19050</xdr:colOff>
      <xdr:row>8</xdr:row>
      <xdr:rowOff>95250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66893FDE-17A8-46E8-8A3D-8760FD257EF1}"/>
            </a:ext>
          </a:extLst>
        </xdr:cNvPr>
        <xdr:cNvCxnSpPr/>
      </xdr:nvCxnSpPr>
      <xdr:spPr>
        <a:xfrm>
          <a:off x="2905125" y="16192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9</xdr:row>
      <xdr:rowOff>95250</xdr:rowOff>
    </xdr:from>
    <xdr:to>
      <xdr:col>4</xdr:col>
      <xdr:colOff>600075</xdr:colOff>
      <xdr:row>9</xdr:row>
      <xdr:rowOff>95250</xdr:rowOff>
    </xdr:to>
    <xdr:cxnSp macro="">
      <xdr:nvCxnSpPr>
        <xdr:cNvPr id="14" name="Rechte verbindingslijn met pijl 13">
          <a:extLst>
            <a:ext uri="{FF2B5EF4-FFF2-40B4-BE49-F238E27FC236}">
              <a16:creationId xmlns:a16="http://schemas.microsoft.com/office/drawing/2014/main" id="{00F3EB93-82D6-46BA-9FA6-99A8A5259A83}"/>
            </a:ext>
          </a:extLst>
        </xdr:cNvPr>
        <xdr:cNvCxnSpPr/>
      </xdr:nvCxnSpPr>
      <xdr:spPr>
        <a:xfrm>
          <a:off x="2876550" y="18097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123825</xdr:rowOff>
    </xdr:from>
    <xdr:to>
      <xdr:col>5</xdr:col>
      <xdr:colOff>0</xdr:colOff>
      <xdr:row>11</xdr:row>
      <xdr:rowOff>123825</xdr:rowOff>
    </xdr:to>
    <xdr:cxnSp macro="">
      <xdr:nvCxnSpPr>
        <xdr:cNvPr id="16" name="Rechte verbindingslijn met pijl 15">
          <a:extLst>
            <a:ext uri="{FF2B5EF4-FFF2-40B4-BE49-F238E27FC236}">
              <a16:creationId xmlns:a16="http://schemas.microsoft.com/office/drawing/2014/main" id="{D355CC9A-1A1D-4197-91C5-B223B90CFB2F}"/>
            </a:ext>
          </a:extLst>
        </xdr:cNvPr>
        <xdr:cNvCxnSpPr/>
      </xdr:nvCxnSpPr>
      <xdr:spPr>
        <a:xfrm>
          <a:off x="2886075" y="22193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114300</xdr:rowOff>
    </xdr:from>
    <xdr:to>
      <xdr:col>5</xdr:col>
      <xdr:colOff>19050</xdr:colOff>
      <xdr:row>4</xdr:row>
      <xdr:rowOff>114300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D754948B-2BBA-413A-A8BA-5A2E4E6CEF26}"/>
            </a:ext>
          </a:extLst>
        </xdr:cNvPr>
        <xdr:cNvCxnSpPr/>
      </xdr:nvCxnSpPr>
      <xdr:spPr>
        <a:xfrm>
          <a:off x="3543300" y="8763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76200</xdr:rowOff>
    </xdr:from>
    <xdr:to>
      <xdr:col>5</xdr:col>
      <xdr:colOff>0</xdr:colOff>
      <xdr:row>4</xdr:row>
      <xdr:rowOff>76200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7074CC9F-2A0E-4926-9EB9-1DC29331B3DA}"/>
            </a:ext>
          </a:extLst>
        </xdr:cNvPr>
        <xdr:cNvCxnSpPr/>
      </xdr:nvCxnSpPr>
      <xdr:spPr>
        <a:xfrm>
          <a:off x="3209925" y="8382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</xdr:row>
      <xdr:rowOff>104775</xdr:rowOff>
    </xdr:from>
    <xdr:to>
      <xdr:col>4</xdr:col>
      <xdr:colOff>600075</xdr:colOff>
      <xdr:row>5</xdr:row>
      <xdr:rowOff>104775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DDC99384-9568-43AC-8D25-7EC89B11AC32}"/>
            </a:ext>
          </a:extLst>
        </xdr:cNvPr>
        <xdr:cNvCxnSpPr/>
      </xdr:nvCxnSpPr>
      <xdr:spPr>
        <a:xfrm>
          <a:off x="3200400" y="10572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6</xdr:row>
      <xdr:rowOff>95250</xdr:rowOff>
    </xdr:from>
    <xdr:to>
      <xdr:col>4</xdr:col>
      <xdr:colOff>600075</xdr:colOff>
      <xdr:row>6</xdr:row>
      <xdr:rowOff>95250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A4DE7E4C-4129-4B5B-88F0-49280C6CCCD9}"/>
            </a:ext>
          </a:extLst>
        </xdr:cNvPr>
        <xdr:cNvCxnSpPr/>
      </xdr:nvCxnSpPr>
      <xdr:spPr>
        <a:xfrm>
          <a:off x="3200400" y="12382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7</xdr:row>
      <xdr:rowOff>104775</xdr:rowOff>
    </xdr:from>
    <xdr:to>
      <xdr:col>4</xdr:col>
      <xdr:colOff>600075</xdr:colOff>
      <xdr:row>7</xdr:row>
      <xdr:rowOff>104775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39AA54F0-159A-495F-A047-BF610243194F}"/>
            </a:ext>
          </a:extLst>
        </xdr:cNvPr>
        <xdr:cNvCxnSpPr/>
      </xdr:nvCxnSpPr>
      <xdr:spPr>
        <a:xfrm>
          <a:off x="3200400" y="14382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114300</xdr:rowOff>
    </xdr:from>
    <xdr:to>
      <xdr:col>5</xdr:col>
      <xdr:colOff>0</xdr:colOff>
      <xdr:row>8</xdr:row>
      <xdr:rowOff>114300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59C13A33-D581-4B0C-9AE7-AC2715D1B7E8}"/>
            </a:ext>
          </a:extLst>
        </xdr:cNvPr>
        <xdr:cNvCxnSpPr/>
      </xdr:nvCxnSpPr>
      <xdr:spPr>
        <a:xfrm>
          <a:off x="3209925" y="16383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9</xdr:row>
      <xdr:rowOff>104775</xdr:rowOff>
    </xdr:from>
    <xdr:to>
      <xdr:col>5</xdr:col>
      <xdr:colOff>19050</xdr:colOff>
      <xdr:row>9</xdr:row>
      <xdr:rowOff>104775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72785024-A95F-4BA2-838C-1FF977443EA8}"/>
            </a:ext>
          </a:extLst>
        </xdr:cNvPr>
        <xdr:cNvCxnSpPr/>
      </xdr:nvCxnSpPr>
      <xdr:spPr>
        <a:xfrm>
          <a:off x="3228975" y="18192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14</xdr:row>
      <xdr:rowOff>76200</xdr:rowOff>
    </xdr:from>
    <xdr:to>
      <xdr:col>5</xdr:col>
      <xdr:colOff>9525</xdr:colOff>
      <xdr:row>14</xdr:row>
      <xdr:rowOff>76200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FB88B223-2402-45D4-8F40-82B1CF381AD4}"/>
            </a:ext>
          </a:extLst>
        </xdr:cNvPr>
        <xdr:cNvCxnSpPr/>
      </xdr:nvCxnSpPr>
      <xdr:spPr>
        <a:xfrm>
          <a:off x="3219450" y="27432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133350</xdr:rowOff>
    </xdr:from>
    <xdr:to>
      <xdr:col>5</xdr:col>
      <xdr:colOff>9525</xdr:colOff>
      <xdr:row>3</xdr:row>
      <xdr:rowOff>133350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F741F597-EC7E-4E43-8377-13475DED0F7C}"/>
            </a:ext>
          </a:extLst>
        </xdr:cNvPr>
        <xdr:cNvCxnSpPr/>
      </xdr:nvCxnSpPr>
      <xdr:spPr>
        <a:xfrm>
          <a:off x="3362325" y="7048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</xdr:row>
      <xdr:rowOff>133350</xdr:rowOff>
    </xdr:from>
    <xdr:to>
      <xdr:col>5</xdr:col>
      <xdr:colOff>9525</xdr:colOff>
      <xdr:row>4</xdr:row>
      <xdr:rowOff>133350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B59A8E07-D98E-47AD-B1AF-0CCFA9CA44D8}"/>
            </a:ext>
          </a:extLst>
        </xdr:cNvPr>
        <xdr:cNvCxnSpPr/>
      </xdr:nvCxnSpPr>
      <xdr:spPr>
        <a:xfrm>
          <a:off x="3362325" y="8953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</xdr:row>
      <xdr:rowOff>123825</xdr:rowOff>
    </xdr:from>
    <xdr:to>
      <xdr:col>5</xdr:col>
      <xdr:colOff>9525</xdr:colOff>
      <xdr:row>5</xdr:row>
      <xdr:rowOff>123825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9D1D4355-F806-4034-BB3A-2C813CE733F4}"/>
            </a:ext>
          </a:extLst>
        </xdr:cNvPr>
        <xdr:cNvCxnSpPr/>
      </xdr:nvCxnSpPr>
      <xdr:spPr>
        <a:xfrm>
          <a:off x="3362325" y="10763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7</xdr:row>
      <xdr:rowOff>104775</xdr:rowOff>
    </xdr:from>
    <xdr:to>
      <xdr:col>5</xdr:col>
      <xdr:colOff>9525</xdr:colOff>
      <xdr:row>7</xdr:row>
      <xdr:rowOff>104775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8BAB664D-70F7-4D90-8FEC-05F204516CF1}"/>
            </a:ext>
          </a:extLst>
        </xdr:cNvPr>
        <xdr:cNvCxnSpPr/>
      </xdr:nvCxnSpPr>
      <xdr:spPr>
        <a:xfrm>
          <a:off x="3362325" y="14382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95250</xdr:rowOff>
    </xdr:from>
    <xdr:to>
      <xdr:col>5</xdr:col>
      <xdr:colOff>0</xdr:colOff>
      <xdr:row>8</xdr:row>
      <xdr:rowOff>95250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5E824357-B1A7-4C2A-B61D-A4F99D18CDFB}"/>
            </a:ext>
          </a:extLst>
        </xdr:cNvPr>
        <xdr:cNvCxnSpPr/>
      </xdr:nvCxnSpPr>
      <xdr:spPr>
        <a:xfrm>
          <a:off x="3352800" y="16192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66675</xdr:rowOff>
    </xdr:from>
    <xdr:to>
      <xdr:col>5</xdr:col>
      <xdr:colOff>0</xdr:colOff>
      <xdr:row>9</xdr:row>
      <xdr:rowOff>66675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F4ACB028-BEE4-45FB-9FF7-39456805CC26}"/>
            </a:ext>
          </a:extLst>
        </xdr:cNvPr>
        <xdr:cNvCxnSpPr/>
      </xdr:nvCxnSpPr>
      <xdr:spPr>
        <a:xfrm>
          <a:off x="3352800" y="17811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13</xdr:row>
      <xdr:rowOff>95250</xdr:rowOff>
    </xdr:from>
    <xdr:to>
      <xdr:col>5</xdr:col>
      <xdr:colOff>9525</xdr:colOff>
      <xdr:row>13</xdr:row>
      <xdr:rowOff>95250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A96FA8CC-464C-4935-A35F-87E6F9638646}"/>
            </a:ext>
          </a:extLst>
        </xdr:cNvPr>
        <xdr:cNvCxnSpPr/>
      </xdr:nvCxnSpPr>
      <xdr:spPr>
        <a:xfrm>
          <a:off x="3362325" y="25717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85725</xdr:rowOff>
    </xdr:from>
    <xdr:to>
      <xdr:col>5</xdr:col>
      <xdr:colOff>0</xdr:colOff>
      <xdr:row>4</xdr:row>
      <xdr:rowOff>85725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898B9E39-03A9-4EFC-B10B-FFEAE6333890}"/>
            </a:ext>
          </a:extLst>
        </xdr:cNvPr>
        <xdr:cNvCxnSpPr/>
      </xdr:nvCxnSpPr>
      <xdr:spPr>
        <a:xfrm>
          <a:off x="2886075" y="8477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</xdr:row>
      <xdr:rowOff>95250</xdr:rowOff>
    </xdr:from>
    <xdr:to>
      <xdr:col>4</xdr:col>
      <xdr:colOff>600075</xdr:colOff>
      <xdr:row>5</xdr:row>
      <xdr:rowOff>95250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4B839641-AD84-428A-8ADA-5B364608E76B}"/>
            </a:ext>
          </a:extLst>
        </xdr:cNvPr>
        <xdr:cNvCxnSpPr/>
      </xdr:nvCxnSpPr>
      <xdr:spPr>
        <a:xfrm>
          <a:off x="2876550" y="10477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6</xdr:row>
      <xdr:rowOff>95250</xdr:rowOff>
    </xdr:from>
    <xdr:to>
      <xdr:col>5</xdr:col>
      <xdr:colOff>9525</xdr:colOff>
      <xdr:row>6</xdr:row>
      <xdr:rowOff>95250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ADD6DB47-9D7F-4665-9910-BDA508B6EF7F}"/>
            </a:ext>
          </a:extLst>
        </xdr:cNvPr>
        <xdr:cNvCxnSpPr/>
      </xdr:nvCxnSpPr>
      <xdr:spPr>
        <a:xfrm>
          <a:off x="2895600" y="12382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123825</xdr:rowOff>
    </xdr:from>
    <xdr:to>
      <xdr:col>5</xdr:col>
      <xdr:colOff>0</xdr:colOff>
      <xdr:row>7</xdr:row>
      <xdr:rowOff>123825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67E353EC-4A1C-4B2B-866A-0DBD724BCD39}"/>
            </a:ext>
          </a:extLst>
        </xdr:cNvPr>
        <xdr:cNvCxnSpPr/>
      </xdr:nvCxnSpPr>
      <xdr:spPr>
        <a:xfrm>
          <a:off x="2886075" y="14573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8</xdr:row>
      <xdr:rowOff>95250</xdr:rowOff>
    </xdr:from>
    <xdr:to>
      <xdr:col>4</xdr:col>
      <xdr:colOff>600075</xdr:colOff>
      <xdr:row>8</xdr:row>
      <xdr:rowOff>95250</xdr:rowOff>
    </xdr:to>
    <xdr:cxnSp macro="">
      <xdr:nvCxnSpPr>
        <xdr:cNvPr id="11" name="Rechte verbindingslijn met pijl 10">
          <a:extLst>
            <a:ext uri="{FF2B5EF4-FFF2-40B4-BE49-F238E27FC236}">
              <a16:creationId xmlns:a16="http://schemas.microsoft.com/office/drawing/2014/main" id="{8B646336-48B7-4DB5-946A-9119FCC62910}"/>
            </a:ext>
          </a:extLst>
        </xdr:cNvPr>
        <xdr:cNvCxnSpPr/>
      </xdr:nvCxnSpPr>
      <xdr:spPr>
        <a:xfrm>
          <a:off x="2876550" y="16192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95250</xdr:rowOff>
    </xdr:from>
    <xdr:to>
      <xdr:col>5</xdr:col>
      <xdr:colOff>0</xdr:colOff>
      <xdr:row>11</xdr:row>
      <xdr:rowOff>95250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7490014A-FA57-4108-A031-4D9D873CD3A0}"/>
            </a:ext>
          </a:extLst>
        </xdr:cNvPr>
        <xdr:cNvCxnSpPr/>
      </xdr:nvCxnSpPr>
      <xdr:spPr>
        <a:xfrm>
          <a:off x="2886075" y="21907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95250</xdr:rowOff>
    </xdr:from>
    <xdr:to>
      <xdr:col>5</xdr:col>
      <xdr:colOff>9525</xdr:colOff>
      <xdr:row>9</xdr:row>
      <xdr:rowOff>95250</xdr:rowOff>
    </xdr:to>
    <xdr:cxnSp macro="">
      <xdr:nvCxnSpPr>
        <xdr:cNvPr id="13" name="Rechte verbindingslijn met pijl 12">
          <a:extLst>
            <a:ext uri="{FF2B5EF4-FFF2-40B4-BE49-F238E27FC236}">
              <a16:creationId xmlns:a16="http://schemas.microsoft.com/office/drawing/2014/main" id="{60E751ED-C327-466C-9040-75D172813135}"/>
            </a:ext>
          </a:extLst>
        </xdr:cNvPr>
        <xdr:cNvCxnSpPr/>
      </xdr:nvCxnSpPr>
      <xdr:spPr>
        <a:xfrm>
          <a:off x="2895600" y="18097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123825</xdr:rowOff>
    </xdr:from>
    <xdr:to>
      <xdr:col>5</xdr:col>
      <xdr:colOff>19050</xdr:colOff>
      <xdr:row>4</xdr:row>
      <xdr:rowOff>123825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4D0BD5FB-2965-48D7-A9E6-F3F4326E7631}"/>
            </a:ext>
          </a:extLst>
        </xdr:cNvPr>
        <xdr:cNvCxnSpPr/>
      </xdr:nvCxnSpPr>
      <xdr:spPr>
        <a:xfrm>
          <a:off x="2905125" y="8858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5</xdr:row>
      <xdr:rowOff>114300</xdr:rowOff>
    </xdr:from>
    <xdr:to>
      <xdr:col>4</xdr:col>
      <xdr:colOff>600075</xdr:colOff>
      <xdr:row>5</xdr:row>
      <xdr:rowOff>114300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AFB4B25-C411-4EF2-AB8E-DDCD3C8BBCF9}"/>
            </a:ext>
          </a:extLst>
        </xdr:cNvPr>
        <xdr:cNvCxnSpPr/>
      </xdr:nvCxnSpPr>
      <xdr:spPr>
        <a:xfrm>
          <a:off x="2876550" y="10668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104775</xdr:rowOff>
    </xdr:from>
    <xdr:to>
      <xdr:col>5</xdr:col>
      <xdr:colOff>0</xdr:colOff>
      <xdr:row>6</xdr:row>
      <xdr:rowOff>104775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8D31F7DF-6608-43DD-8C0F-A054DD6382FB}"/>
            </a:ext>
          </a:extLst>
        </xdr:cNvPr>
        <xdr:cNvCxnSpPr/>
      </xdr:nvCxnSpPr>
      <xdr:spPr>
        <a:xfrm>
          <a:off x="2886075" y="124777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85725</xdr:rowOff>
    </xdr:from>
    <xdr:to>
      <xdr:col>5</xdr:col>
      <xdr:colOff>0</xdr:colOff>
      <xdr:row>7</xdr:row>
      <xdr:rowOff>85725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2EA00F22-2A16-4D68-936F-2399529F794E}"/>
            </a:ext>
          </a:extLst>
        </xdr:cNvPr>
        <xdr:cNvCxnSpPr/>
      </xdr:nvCxnSpPr>
      <xdr:spPr>
        <a:xfrm>
          <a:off x="2886075" y="14192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85725</xdr:rowOff>
    </xdr:from>
    <xdr:to>
      <xdr:col>5</xdr:col>
      <xdr:colOff>0</xdr:colOff>
      <xdr:row>8</xdr:row>
      <xdr:rowOff>85725</xdr:rowOff>
    </xdr:to>
    <xdr:cxnSp macro="">
      <xdr:nvCxnSpPr>
        <xdr:cNvPr id="10" name="Rechte verbindingslijn met pijl 9">
          <a:extLst>
            <a:ext uri="{FF2B5EF4-FFF2-40B4-BE49-F238E27FC236}">
              <a16:creationId xmlns:a16="http://schemas.microsoft.com/office/drawing/2014/main" id="{2A8F8272-9B1E-4977-94DA-87B707CC6729}"/>
            </a:ext>
          </a:extLst>
        </xdr:cNvPr>
        <xdr:cNvCxnSpPr/>
      </xdr:nvCxnSpPr>
      <xdr:spPr>
        <a:xfrm>
          <a:off x="2886075" y="1609725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76200</xdr:rowOff>
    </xdr:from>
    <xdr:to>
      <xdr:col>5</xdr:col>
      <xdr:colOff>0</xdr:colOff>
      <xdr:row>9</xdr:row>
      <xdr:rowOff>76200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21C4E460-B885-45C4-8F4B-2221B9EE4041}"/>
            </a:ext>
          </a:extLst>
        </xdr:cNvPr>
        <xdr:cNvCxnSpPr/>
      </xdr:nvCxnSpPr>
      <xdr:spPr>
        <a:xfrm>
          <a:off x="2886075" y="17907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95250</xdr:rowOff>
    </xdr:from>
    <xdr:to>
      <xdr:col>5</xdr:col>
      <xdr:colOff>0</xdr:colOff>
      <xdr:row>11</xdr:row>
      <xdr:rowOff>95250</xdr:rowOff>
    </xdr:to>
    <xdr:cxnSp macro="">
      <xdr:nvCxnSpPr>
        <xdr:cNvPr id="13" name="Rechte verbindingslijn met pijl 12">
          <a:extLst>
            <a:ext uri="{FF2B5EF4-FFF2-40B4-BE49-F238E27FC236}">
              <a16:creationId xmlns:a16="http://schemas.microsoft.com/office/drawing/2014/main" id="{6246857F-141C-469A-8299-26E6FB92E7DC}"/>
            </a:ext>
          </a:extLst>
        </xdr:cNvPr>
        <xdr:cNvCxnSpPr/>
      </xdr:nvCxnSpPr>
      <xdr:spPr>
        <a:xfrm>
          <a:off x="2886075" y="219075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114300</xdr:rowOff>
    </xdr:from>
    <xdr:to>
      <xdr:col>5</xdr:col>
      <xdr:colOff>0</xdr:colOff>
      <xdr:row>13</xdr:row>
      <xdr:rowOff>114300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B2E0C8B3-AB5D-44DF-AD82-DC46E7DDBB2A}"/>
            </a:ext>
          </a:extLst>
        </xdr:cNvPr>
        <xdr:cNvCxnSpPr/>
      </xdr:nvCxnSpPr>
      <xdr:spPr>
        <a:xfrm>
          <a:off x="2686050" y="25908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6CD3-13D0-4C2C-838D-4F95A135E821}">
  <dimension ref="B21:M31"/>
  <sheetViews>
    <sheetView tabSelected="1" workbookViewId="0">
      <selection activeCell="K10" sqref="K10"/>
    </sheetView>
  </sheetViews>
  <sheetFormatPr defaultRowHeight="15" x14ac:dyDescent="0.25"/>
  <sheetData>
    <row r="21" spans="2:13" x14ac:dyDescent="0.25">
      <c r="B21" s="35" t="s">
        <v>81</v>
      </c>
      <c r="C21" s="35"/>
      <c r="D21" s="35"/>
      <c r="E21" s="35"/>
      <c r="F21" s="35"/>
      <c r="G21" s="35"/>
      <c r="H21" s="35"/>
      <c r="I21" s="35"/>
      <c r="J21" s="35"/>
    </row>
    <row r="22" spans="2:13" x14ac:dyDescent="0.25">
      <c r="B22" s="17"/>
    </row>
    <row r="23" spans="2:13" x14ac:dyDescent="0.25">
      <c r="B23" s="31" t="s">
        <v>82</v>
      </c>
      <c r="C23" s="31"/>
      <c r="D23" s="31"/>
      <c r="E23" s="31"/>
      <c r="F23" s="31"/>
      <c r="G23" s="31"/>
      <c r="H23" s="31"/>
    </row>
    <row r="24" spans="2:13" x14ac:dyDescent="0.25">
      <c r="B24" s="17"/>
    </row>
    <row r="25" spans="2:13" x14ac:dyDescent="0.25">
      <c r="B25" s="32" t="s">
        <v>92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2:13" x14ac:dyDescent="0.25">
      <c r="B26" s="17"/>
    </row>
    <row r="27" spans="2:13" x14ac:dyDescent="0.25">
      <c r="B27" s="33" t="s">
        <v>83</v>
      </c>
      <c r="C27" s="33"/>
      <c r="D27" s="33"/>
      <c r="E27" s="33"/>
      <c r="F27" s="33"/>
      <c r="G27" s="33"/>
      <c r="H27" s="33"/>
      <c r="I27" s="33"/>
    </row>
    <row r="28" spans="2:13" x14ac:dyDescent="0.25">
      <c r="B28" s="17"/>
    </row>
    <row r="29" spans="2:13" x14ac:dyDescent="0.25">
      <c r="B29" s="34" t="s">
        <v>84</v>
      </c>
      <c r="C29" s="34"/>
      <c r="D29" s="34"/>
      <c r="E29" s="34"/>
    </row>
    <row r="30" spans="2:13" x14ac:dyDescent="0.25">
      <c r="B30" s="17"/>
    </row>
    <row r="31" spans="2:13" x14ac:dyDescent="0.25">
      <c r="B31" s="35" t="s">
        <v>85</v>
      </c>
      <c r="C31" s="35"/>
      <c r="D31" s="35"/>
      <c r="E31" s="35"/>
      <c r="F31" s="35"/>
      <c r="G31" s="35"/>
      <c r="H31" s="35"/>
    </row>
  </sheetData>
  <sheetProtection sheet="1" objects="1" scenarios="1"/>
  <mergeCells count="6">
    <mergeCell ref="B21:J21"/>
    <mergeCell ref="B25:M25"/>
    <mergeCell ref="B23:H23"/>
    <mergeCell ref="B27:I27"/>
    <mergeCell ref="B29:E29"/>
    <mergeCell ref="B31:H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D1B2-8D0A-4A4A-A3A0-D791B7B50501}">
  <dimension ref="A3:I14"/>
  <sheetViews>
    <sheetView workbookViewId="0">
      <selection activeCell="C5" sqref="C5:C10"/>
    </sheetView>
  </sheetViews>
  <sheetFormatPr defaultRowHeight="15" x14ac:dyDescent="0.25"/>
  <cols>
    <col min="2" max="2" width="15.85546875" customWidth="1"/>
  </cols>
  <sheetData>
    <row r="3" spans="1:9" x14ac:dyDescent="0.25">
      <c r="B3" t="s">
        <v>14</v>
      </c>
    </row>
    <row r="5" spans="1:9" x14ac:dyDescent="0.25">
      <c r="B5" s="3" t="s">
        <v>15</v>
      </c>
      <c r="C5" s="4">
        <v>1</v>
      </c>
      <c r="E5" s="1"/>
      <c r="F5" s="8">
        <v>1</v>
      </c>
      <c r="H5" s="19">
        <v>1</v>
      </c>
    </row>
    <row r="6" spans="1:9" x14ac:dyDescent="0.25">
      <c r="B6" s="3" t="s">
        <v>16</v>
      </c>
      <c r="C6" s="4">
        <v>6</v>
      </c>
      <c r="E6" s="1"/>
      <c r="F6" s="8">
        <f>C6</f>
        <v>6</v>
      </c>
      <c r="H6" s="19">
        <v>6</v>
      </c>
    </row>
    <row r="7" spans="1:9" x14ac:dyDescent="0.25">
      <c r="B7" s="3" t="s">
        <v>17</v>
      </c>
      <c r="C7" s="4">
        <v>0.67</v>
      </c>
      <c r="D7" t="s">
        <v>71</v>
      </c>
      <c r="E7" s="1"/>
      <c r="F7" s="8">
        <f>C7</f>
        <v>0.67</v>
      </c>
      <c r="G7" t="s">
        <v>25</v>
      </c>
      <c r="H7" s="19">
        <v>0.67</v>
      </c>
      <c r="I7" t="s">
        <v>71</v>
      </c>
    </row>
    <row r="8" spans="1:9" x14ac:dyDescent="0.25">
      <c r="B8" s="3" t="s">
        <v>18</v>
      </c>
      <c r="C8" s="4">
        <v>1.7</v>
      </c>
      <c r="D8" t="s">
        <v>71</v>
      </c>
      <c r="E8" s="1"/>
      <c r="F8" s="8">
        <f>C8</f>
        <v>1.7</v>
      </c>
      <c r="G8" t="s">
        <v>25</v>
      </c>
      <c r="H8" s="19">
        <v>1.7</v>
      </c>
      <c r="I8" t="s">
        <v>71</v>
      </c>
    </row>
    <row r="9" spans="1:9" x14ac:dyDescent="0.25">
      <c r="B9" s="3" t="s">
        <v>19</v>
      </c>
      <c r="C9" s="4">
        <v>120</v>
      </c>
      <c r="D9" t="s">
        <v>22</v>
      </c>
      <c r="E9" s="1"/>
      <c r="F9" s="8">
        <f>C9/60</f>
        <v>2</v>
      </c>
      <c r="G9" t="s">
        <v>32</v>
      </c>
      <c r="H9" s="19">
        <v>120</v>
      </c>
      <c r="I9" t="s">
        <v>22</v>
      </c>
    </row>
    <row r="10" spans="1:9" x14ac:dyDescent="0.25">
      <c r="B10" s="3" t="s">
        <v>20</v>
      </c>
      <c r="C10" s="4">
        <v>18</v>
      </c>
      <c r="D10" t="s">
        <v>21</v>
      </c>
      <c r="E10" s="1"/>
      <c r="F10" s="8">
        <v>1.8</v>
      </c>
      <c r="G10" t="s">
        <v>24</v>
      </c>
      <c r="H10" s="19">
        <v>18</v>
      </c>
      <c r="I10" t="s">
        <v>21</v>
      </c>
    </row>
    <row r="12" spans="1:9" x14ac:dyDescent="0.25">
      <c r="A12" s="1" t="s">
        <v>7</v>
      </c>
      <c r="B12" s="3" t="s">
        <v>27</v>
      </c>
      <c r="C12" s="5">
        <f>F6*F7^2*F8*F9*F10*PI()/4</f>
        <v>12.946195449363488</v>
      </c>
      <c r="D12" t="s">
        <v>28</v>
      </c>
      <c r="E12" s="1"/>
      <c r="F12" s="9">
        <f>C12*1000</f>
        <v>12946.195449363488</v>
      </c>
      <c r="G12" t="s">
        <v>4</v>
      </c>
    </row>
    <row r="13" spans="1:9" x14ac:dyDescent="0.25">
      <c r="A13" s="1"/>
    </row>
    <row r="14" spans="1:9" x14ac:dyDescent="0.25">
      <c r="A14" s="1" t="s">
        <v>9</v>
      </c>
      <c r="B14" s="3" t="s">
        <v>29</v>
      </c>
      <c r="C14" s="5">
        <f>2*F8*F9</f>
        <v>6.8</v>
      </c>
      <c r="D14" t="s">
        <v>30</v>
      </c>
    </row>
  </sheetData>
  <sheetProtection sheet="1" objects="1" scenarios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7856-EABF-4893-8011-7199229603F3}">
  <dimension ref="A2:G10"/>
  <sheetViews>
    <sheetView workbookViewId="0">
      <selection activeCell="C4" sqref="C4:C6"/>
    </sheetView>
  </sheetViews>
  <sheetFormatPr defaultRowHeight="15" x14ac:dyDescent="0.25"/>
  <sheetData>
    <row r="2" spans="1:7" x14ac:dyDescent="0.25">
      <c r="B2" t="s">
        <v>14</v>
      </c>
    </row>
    <row r="4" spans="1:7" x14ac:dyDescent="0.25">
      <c r="B4" s="3" t="s">
        <v>72</v>
      </c>
      <c r="C4" s="4">
        <v>0.85</v>
      </c>
      <c r="D4" t="s">
        <v>11</v>
      </c>
      <c r="F4" s="19">
        <v>0.85</v>
      </c>
      <c r="G4" t="s">
        <v>11</v>
      </c>
    </row>
    <row r="5" spans="1:7" x14ac:dyDescent="0.25">
      <c r="B5" s="3" t="s">
        <v>73</v>
      </c>
      <c r="C5" s="26">
        <v>16500</v>
      </c>
      <c r="D5" t="s">
        <v>4</v>
      </c>
      <c r="F5" s="25">
        <v>16500</v>
      </c>
      <c r="G5" t="s">
        <v>4</v>
      </c>
    </row>
    <row r="6" spans="1:7" x14ac:dyDescent="0.25">
      <c r="B6" s="3" t="s">
        <v>5</v>
      </c>
      <c r="C6" s="4">
        <v>40.5</v>
      </c>
      <c r="D6" t="s">
        <v>67</v>
      </c>
      <c r="F6" s="19">
        <v>40.5</v>
      </c>
      <c r="G6" t="s">
        <v>67</v>
      </c>
    </row>
    <row r="8" spans="1:7" x14ac:dyDescent="0.25">
      <c r="A8" s="2" t="s">
        <v>7</v>
      </c>
      <c r="B8" s="3" t="s">
        <v>46</v>
      </c>
      <c r="C8" s="24">
        <f>C4*C6*1000</f>
        <v>34425</v>
      </c>
      <c r="D8" t="s">
        <v>4</v>
      </c>
    </row>
    <row r="10" spans="1:7" x14ac:dyDescent="0.25">
      <c r="B10" s="14" t="s">
        <v>60</v>
      </c>
      <c r="C10" s="6">
        <f>C5/C8</f>
        <v>0.47930283224400871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4BF2-D185-48CB-9B1F-1139B53802A3}">
  <dimension ref="A2:H18"/>
  <sheetViews>
    <sheetView workbookViewId="0">
      <selection activeCell="C4" sqref="C4:C7"/>
    </sheetView>
  </sheetViews>
  <sheetFormatPr defaultRowHeight="15" x14ac:dyDescent="0.25"/>
  <cols>
    <col min="2" max="2" width="12.85546875" customWidth="1"/>
  </cols>
  <sheetData>
    <row r="2" spans="1:8" x14ac:dyDescent="0.25">
      <c r="B2" t="s">
        <v>14</v>
      </c>
    </row>
    <row r="4" spans="1:8" x14ac:dyDescent="0.25">
      <c r="B4" s="3" t="s">
        <v>73</v>
      </c>
      <c r="C4" s="4">
        <v>17000</v>
      </c>
      <c r="D4" t="s">
        <v>4</v>
      </c>
      <c r="G4" s="19">
        <v>17000</v>
      </c>
      <c r="H4" t="s">
        <v>4</v>
      </c>
    </row>
    <row r="5" spans="1:8" x14ac:dyDescent="0.25">
      <c r="B5" s="14" t="s">
        <v>74</v>
      </c>
      <c r="C5" s="13">
        <v>0.48</v>
      </c>
      <c r="G5" s="20">
        <v>0.48</v>
      </c>
    </row>
    <row r="6" spans="1:8" x14ac:dyDescent="0.25">
      <c r="B6" s="14" t="s">
        <v>75</v>
      </c>
      <c r="C6" s="13">
        <v>0.91</v>
      </c>
      <c r="G6" s="20">
        <v>0.91</v>
      </c>
    </row>
    <row r="7" spans="1:8" x14ac:dyDescent="0.25">
      <c r="B7" s="14" t="s">
        <v>5</v>
      </c>
      <c r="C7" s="4">
        <v>40.6</v>
      </c>
      <c r="D7" t="s">
        <v>67</v>
      </c>
      <c r="G7" s="19">
        <v>40.6</v>
      </c>
      <c r="H7" t="s">
        <v>67</v>
      </c>
    </row>
    <row r="9" spans="1:8" x14ac:dyDescent="0.25">
      <c r="A9" s="2" t="s">
        <v>7</v>
      </c>
      <c r="B9" s="14" t="s">
        <v>76</v>
      </c>
      <c r="C9" s="15">
        <f>C5/C6</f>
        <v>0.52747252747252749</v>
      </c>
    </row>
    <row r="10" spans="1:8" x14ac:dyDescent="0.25">
      <c r="A10" s="2" t="s">
        <v>9</v>
      </c>
      <c r="B10" s="27" t="s">
        <v>1</v>
      </c>
    </row>
    <row r="11" spans="1:8" x14ac:dyDescent="0.25">
      <c r="A11" s="2"/>
      <c r="B11" s="14" t="s">
        <v>46</v>
      </c>
      <c r="C11" s="24">
        <f>C4/C5</f>
        <v>35416.666666666672</v>
      </c>
      <c r="D11" t="s">
        <v>4</v>
      </c>
    </row>
    <row r="12" spans="1:8" x14ac:dyDescent="0.25">
      <c r="A12" s="2"/>
      <c r="B12" s="14" t="s">
        <v>72</v>
      </c>
      <c r="C12" s="8">
        <f>C11/C7/1000</f>
        <v>0.87233169129720867</v>
      </c>
      <c r="D12" t="s">
        <v>11</v>
      </c>
    </row>
    <row r="13" spans="1:8" x14ac:dyDescent="0.25">
      <c r="A13" s="2"/>
      <c r="C13" s="28">
        <f>C12*3600</f>
        <v>3140.3940886699511</v>
      </c>
      <c r="D13" t="s">
        <v>55</v>
      </c>
    </row>
    <row r="14" spans="1:8" x14ac:dyDescent="0.25">
      <c r="A14" s="2"/>
      <c r="B14" s="3" t="s">
        <v>1</v>
      </c>
      <c r="C14" s="11">
        <f>C13*1000/C4</f>
        <v>184.72906403940888</v>
      </c>
      <c r="D14" t="s">
        <v>2</v>
      </c>
      <c r="F14" s="10">
        <f>C14/3.6</f>
        <v>51.313628899835798</v>
      </c>
      <c r="G14" t="s">
        <v>57</v>
      </c>
    </row>
    <row r="15" spans="1:8" x14ac:dyDescent="0.25">
      <c r="A15" s="2" t="s">
        <v>86</v>
      </c>
      <c r="B15" s="3" t="s">
        <v>87</v>
      </c>
      <c r="C15" s="11">
        <f>C13*24/1000</f>
        <v>75.369458128078833</v>
      </c>
      <c r="D15" t="s">
        <v>88</v>
      </c>
    </row>
    <row r="16" spans="1:8" x14ac:dyDescent="0.25">
      <c r="A16" s="2" t="s">
        <v>49</v>
      </c>
      <c r="B16" t="s">
        <v>89</v>
      </c>
    </row>
    <row r="17" spans="1:4" x14ac:dyDescent="0.25">
      <c r="A17" s="2"/>
      <c r="B17" s="3" t="s">
        <v>37</v>
      </c>
      <c r="C17" s="29">
        <f>C4/C6</f>
        <v>18681.31868131868</v>
      </c>
      <c r="D17" t="s">
        <v>90</v>
      </c>
    </row>
    <row r="18" spans="1:4" x14ac:dyDescent="0.25">
      <c r="B18" s="3" t="s">
        <v>91</v>
      </c>
      <c r="C18" s="30">
        <f>C17-C4</f>
        <v>1681.3186813186803</v>
      </c>
      <c r="D18" t="s">
        <v>4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C944-BD56-4A48-938C-46CEBC210D08}">
  <dimension ref="B3:H13"/>
  <sheetViews>
    <sheetView workbookViewId="0">
      <selection activeCell="G19" sqref="G19"/>
    </sheetView>
  </sheetViews>
  <sheetFormatPr defaultRowHeight="15" x14ac:dyDescent="0.25"/>
  <sheetData>
    <row r="3" spans="2:8" x14ac:dyDescent="0.25">
      <c r="B3" t="s">
        <v>0</v>
      </c>
    </row>
    <row r="5" spans="2:8" x14ac:dyDescent="0.25">
      <c r="B5" s="36" t="s">
        <v>1</v>
      </c>
      <c r="C5" s="36"/>
      <c r="D5" s="4">
        <v>175</v>
      </c>
      <c r="E5" t="s">
        <v>2</v>
      </c>
      <c r="G5" s="16">
        <v>175</v>
      </c>
      <c r="H5" t="s">
        <v>2</v>
      </c>
    </row>
    <row r="6" spans="2:8" x14ac:dyDescent="0.25">
      <c r="B6" s="36" t="s">
        <v>3</v>
      </c>
      <c r="C6" s="36"/>
      <c r="D6" s="4">
        <v>17724</v>
      </c>
      <c r="E6" t="s">
        <v>4</v>
      </c>
      <c r="G6" s="16">
        <v>17724</v>
      </c>
      <c r="H6" t="s">
        <v>4</v>
      </c>
    </row>
    <row r="7" spans="2:8" x14ac:dyDescent="0.25">
      <c r="B7" s="36" t="s">
        <v>5</v>
      </c>
      <c r="C7" s="36"/>
      <c r="D7" s="4">
        <v>41.5</v>
      </c>
      <c r="E7" t="s">
        <v>6</v>
      </c>
      <c r="G7" s="16">
        <v>41.5</v>
      </c>
      <c r="H7" t="s">
        <v>6</v>
      </c>
    </row>
    <row r="9" spans="2:8" x14ac:dyDescent="0.25">
      <c r="B9" t="s">
        <v>7</v>
      </c>
      <c r="C9" s="36" t="s">
        <v>77</v>
      </c>
      <c r="D9" s="36"/>
      <c r="E9" s="5">
        <f>D5*D6/1000</f>
        <v>3101.7</v>
      </c>
      <c r="F9" t="s">
        <v>8</v>
      </c>
    </row>
    <row r="10" spans="2:8" x14ac:dyDescent="0.25">
      <c r="B10" t="s">
        <v>9</v>
      </c>
      <c r="C10" s="36" t="s">
        <v>10</v>
      </c>
      <c r="D10" s="36"/>
      <c r="E10" s="5">
        <f>E9/3600</f>
        <v>0.86158333333333326</v>
      </c>
      <c r="F10" t="s">
        <v>11</v>
      </c>
    </row>
    <row r="11" spans="2:8" x14ac:dyDescent="0.25">
      <c r="C11" s="36" t="s">
        <v>12</v>
      </c>
      <c r="D11" s="36"/>
      <c r="E11" s="5">
        <f>E10*D7*1000</f>
        <v>35755.708333333328</v>
      </c>
      <c r="F11" t="s">
        <v>4</v>
      </c>
    </row>
    <row r="12" spans="2:8" x14ac:dyDescent="0.25">
      <c r="C12" s="37"/>
      <c r="D12" s="38"/>
      <c r="E12" s="3"/>
    </row>
    <row r="13" spans="2:8" x14ac:dyDescent="0.25">
      <c r="C13" s="36" t="s">
        <v>13</v>
      </c>
      <c r="D13" s="36"/>
      <c r="E13" s="6">
        <f>D6/E11</f>
        <v>0.49569707401032709</v>
      </c>
    </row>
  </sheetData>
  <sheetProtection sheet="1" objects="1" scenarios="1"/>
  <mergeCells count="8">
    <mergeCell ref="C13:D13"/>
    <mergeCell ref="C12:D12"/>
    <mergeCell ref="C9:D9"/>
    <mergeCell ref="B5:C5"/>
    <mergeCell ref="B6:C6"/>
    <mergeCell ref="B7:C7"/>
    <mergeCell ref="C10:D10"/>
    <mergeCell ref="C11:D1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A49C-A854-4DBF-9C4D-5DD6C0B6ADC8}">
  <dimension ref="A3:I14"/>
  <sheetViews>
    <sheetView workbookViewId="0">
      <selection activeCell="H5" sqref="H5:H10"/>
    </sheetView>
  </sheetViews>
  <sheetFormatPr defaultRowHeight="15" x14ac:dyDescent="0.25"/>
  <cols>
    <col min="2" max="2" width="15.85546875" customWidth="1"/>
  </cols>
  <sheetData>
    <row r="3" spans="1:9" x14ac:dyDescent="0.25">
      <c r="B3" t="s">
        <v>14</v>
      </c>
    </row>
    <row r="5" spans="1:9" x14ac:dyDescent="0.25">
      <c r="B5" s="3" t="s">
        <v>15</v>
      </c>
      <c r="C5" s="4">
        <v>1</v>
      </c>
      <c r="E5" s="7"/>
      <c r="F5" s="8">
        <v>1</v>
      </c>
      <c r="H5" s="16">
        <v>1</v>
      </c>
    </row>
    <row r="6" spans="1:9" x14ac:dyDescent="0.25">
      <c r="B6" s="3" t="s">
        <v>16</v>
      </c>
      <c r="C6" s="4">
        <v>12</v>
      </c>
      <c r="E6" s="7"/>
      <c r="F6" s="8">
        <v>12</v>
      </c>
      <c r="H6" s="16">
        <v>12</v>
      </c>
    </row>
    <row r="7" spans="1:9" x14ac:dyDescent="0.25">
      <c r="B7" s="3" t="s">
        <v>17</v>
      </c>
      <c r="C7" s="4">
        <v>900</v>
      </c>
      <c r="D7" t="s">
        <v>23</v>
      </c>
      <c r="E7" s="7"/>
      <c r="F7" s="8">
        <v>0.9</v>
      </c>
      <c r="G7" t="s">
        <v>25</v>
      </c>
      <c r="H7" s="16">
        <v>900</v>
      </c>
      <c r="I7" t="s">
        <v>23</v>
      </c>
    </row>
    <row r="8" spans="1:9" x14ac:dyDescent="0.25">
      <c r="B8" s="3" t="s">
        <v>18</v>
      </c>
      <c r="C8" s="4">
        <v>2500</v>
      </c>
      <c r="D8" t="s">
        <v>23</v>
      </c>
      <c r="E8" s="7"/>
      <c r="F8" s="8">
        <v>2.5</v>
      </c>
      <c r="G8" t="s">
        <v>25</v>
      </c>
      <c r="H8" s="16">
        <v>2500</v>
      </c>
      <c r="I8" t="s">
        <v>23</v>
      </c>
    </row>
    <row r="9" spans="1:9" x14ac:dyDescent="0.25">
      <c r="B9" s="3" t="s">
        <v>19</v>
      </c>
      <c r="C9" s="4">
        <v>114</v>
      </c>
      <c r="D9" t="s">
        <v>22</v>
      </c>
      <c r="E9" s="7"/>
      <c r="F9" s="8">
        <f>C9/60</f>
        <v>1.9</v>
      </c>
      <c r="G9" t="s">
        <v>26</v>
      </c>
      <c r="H9" s="16">
        <v>114</v>
      </c>
      <c r="I9" t="s">
        <v>22</v>
      </c>
    </row>
    <row r="10" spans="1:9" x14ac:dyDescent="0.25">
      <c r="B10" s="3" t="s">
        <v>20</v>
      </c>
      <c r="C10" s="4">
        <v>19</v>
      </c>
      <c r="D10" t="s">
        <v>21</v>
      </c>
      <c r="E10" s="7"/>
      <c r="F10" s="8">
        <v>1.9</v>
      </c>
      <c r="G10" t="s">
        <v>24</v>
      </c>
      <c r="H10" s="16">
        <v>19</v>
      </c>
      <c r="I10" t="s">
        <v>21</v>
      </c>
    </row>
    <row r="12" spans="1:9" x14ac:dyDescent="0.25">
      <c r="A12" s="1" t="s">
        <v>7</v>
      </c>
      <c r="B12" s="3" t="s">
        <v>27</v>
      </c>
      <c r="C12" s="5">
        <f>F6*F7^2*F8*F9*F10*PI()/4</f>
        <v>68.897483087714349</v>
      </c>
      <c r="D12" t="s">
        <v>28</v>
      </c>
      <c r="E12" s="1"/>
      <c r="F12" s="9">
        <f>C12*1000</f>
        <v>68897.483087714354</v>
      </c>
      <c r="G12" t="s">
        <v>4</v>
      </c>
    </row>
    <row r="13" spans="1:9" x14ac:dyDescent="0.25">
      <c r="A13" s="1"/>
    </row>
    <row r="14" spans="1:9" x14ac:dyDescent="0.25">
      <c r="A14" s="1" t="s">
        <v>9</v>
      </c>
      <c r="B14" s="3" t="s">
        <v>29</v>
      </c>
      <c r="C14" s="5">
        <f>2*F8*F9</f>
        <v>9.5</v>
      </c>
      <c r="D14" t="s">
        <v>30</v>
      </c>
    </row>
  </sheetData>
  <sheetProtection sheet="1" objects="1" scenarios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B038-16A5-4D0E-95B1-58E19B135D4D}">
  <dimension ref="A3:I14"/>
  <sheetViews>
    <sheetView workbookViewId="0">
      <selection activeCell="G27" sqref="G27"/>
    </sheetView>
  </sheetViews>
  <sheetFormatPr defaultRowHeight="15" x14ac:dyDescent="0.25"/>
  <cols>
    <col min="2" max="2" width="15.85546875" customWidth="1"/>
  </cols>
  <sheetData>
    <row r="3" spans="1:9" x14ac:dyDescent="0.25">
      <c r="B3" t="s">
        <v>14</v>
      </c>
    </row>
    <row r="5" spans="1:9" x14ac:dyDescent="0.25">
      <c r="B5" s="3" t="s">
        <v>31</v>
      </c>
      <c r="C5" s="4">
        <v>2</v>
      </c>
      <c r="E5" s="1"/>
      <c r="F5" s="8">
        <v>2</v>
      </c>
      <c r="H5" s="16">
        <v>2</v>
      </c>
    </row>
    <row r="6" spans="1:9" x14ac:dyDescent="0.25">
      <c r="B6" s="3" t="s">
        <v>16</v>
      </c>
      <c r="C6" s="4">
        <v>9</v>
      </c>
      <c r="E6" s="1"/>
      <c r="F6" s="8">
        <v>9</v>
      </c>
      <c r="H6" s="16">
        <v>9</v>
      </c>
    </row>
    <row r="7" spans="1:9" x14ac:dyDescent="0.25">
      <c r="B7" s="3" t="s">
        <v>17</v>
      </c>
      <c r="C7" s="4">
        <v>0.41</v>
      </c>
      <c r="D7" t="s">
        <v>25</v>
      </c>
      <c r="E7" s="1"/>
      <c r="F7" s="8">
        <v>0.41</v>
      </c>
      <c r="G7" t="s">
        <v>25</v>
      </c>
      <c r="H7" s="16">
        <v>0.41</v>
      </c>
      <c r="I7" t="s">
        <v>25</v>
      </c>
    </row>
    <row r="8" spans="1:9" x14ac:dyDescent="0.25">
      <c r="B8" s="3" t="s">
        <v>18</v>
      </c>
      <c r="C8" s="4">
        <v>0.47</v>
      </c>
      <c r="D8" t="s">
        <v>25</v>
      </c>
      <c r="E8" s="1"/>
      <c r="F8" s="8">
        <v>0.47</v>
      </c>
      <c r="G8" t="s">
        <v>25</v>
      </c>
      <c r="H8" s="16">
        <v>0.47</v>
      </c>
      <c r="I8" t="s">
        <v>25</v>
      </c>
    </row>
    <row r="9" spans="1:9" x14ac:dyDescent="0.25">
      <c r="B9" s="3" t="s">
        <v>19</v>
      </c>
      <c r="C9" s="4">
        <v>700</v>
      </c>
      <c r="D9" t="s">
        <v>22</v>
      </c>
      <c r="E9" s="1"/>
      <c r="F9" s="8">
        <f>C9/60</f>
        <v>11.666666666666666</v>
      </c>
      <c r="G9" t="s">
        <v>32</v>
      </c>
      <c r="H9" s="16">
        <v>700</v>
      </c>
      <c r="I9" t="s">
        <v>22</v>
      </c>
    </row>
    <row r="10" spans="1:9" x14ac:dyDescent="0.25">
      <c r="B10" s="3" t="s">
        <v>20</v>
      </c>
      <c r="C10" s="4">
        <v>1.6</v>
      </c>
      <c r="D10" t="s">
        <v>24</v>
      </c>
      <c r="E10" s="1"/>
      <c r="F10" s="8">
        <v>1.6</v>
      </c>
      <c r="G10" t="s">
        <v>24</v>
      </c>
      <c r="H10" s="16">
        <v>1.6</v>
      </c>
      <c r="I10" t="s">
        <v>24</v>
      </c>
    </row>
    <row r="12" spans="1:9" x14ac:dyDescent="0.25">
      <c r="A12" s="1" t="s">
        <v>7</v>
      </c>
      <c r="B12" s="3" t="s">
        <v>27</v>
      </c>
      <c r="C12" s="5">
        <f>F6*F7^2*F8*F9*F10*PI()/4/2</f>
        <v>5.2123640264255426</v>
      </c>
      <c r="D12" t="s">
        <v>28</v>
      </c>
      <c r="E12" s="1"/>
      <c r="F12" s="9">
        <f>C12*1000</f>
        <v>5212.3640264255428</v>
      </c>
      <c r="G12" t="s">
        <v>4</v>
      </c>
    </row>
    <row r="13" spans="1:9" x14ac:dyDescent="0.25">
      <c r="A13" s="1"/>
    </row>
    <row r="14" spans="1:9" x14ac:dyDescent="0.25">
      <c r="A14" s="1" t="s">
        <v>9</v>
      </c>
      <c r="B14" s="3" t="s">
        <v>29</v>
      </c>
      <c r="C14" s="5">
        <f>2*F8*F9</f>
        <v>10.966666666666665</v>
      </c>
      <c r="D14" t="s">
        <v>30</v>
      </c>
    </row>
  </sheetData>
  <sheetProtection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4E23D-E56E-44AC-A9DD-21BBEAB5B461}">
  <dimension ref="A3:G15"/>
  <sheetViews>
    <sheetView workbookViewId="0">
      <selection activeCell="F32" sqref="F32"/>
    </sheetView>
  </sheetViews>
  <sheetFormatPr defaultRowHeight="15" x14ac:dyDescent="0.25"/>
  <cols>
    <col min="2" max="2" width="23" customWidth="1"/>
  </cols>
  <sheetData>
    <row r="3" spans="1:7" x14ac:dyDescent="0.25">
      <c r="B3" t="s">
        <v>14</v>
      </c>
    </row>
    <row r="5" spans="1:7" x14ac:dyDescent="0.25">
      <c r="B5" s="3" t="s">
        <v>15</v>
      </c>
      <c r="C5" s="4">
        <v>1</v>
      </c>
      <c r="F5" s="16">
        <v>1</v>
      </c>
    </row>
    <row r="6" spans="1:7" x14ac:dyDescent="0.25">
      <c r="B6" s="3" t="s">
        <v>33</v>
      </c>
      <c r="C6" s="4">
        <v>9</v>
      </c>
      <c r="F6" s="16">
        <v>9</v>
      </c>
    </row>
    <row r="7" spans="1:7" x14ac:dyDescent="0.25">
      <c r="B7" s="3" t="s">
        <v>34</v>
      </c>
      <c r="C7" s="4">
        <v>0.9</v>
      </c>
      <c r="D7" t="s">
        <v>25</v>
      </c>
      <c r="F7" s="16">
        <v>0.9</v>
      </c>
      <c r="G7" t="s">
        <v>25</v>
      </c>
    </row>
    <row r="8" spans="1:7" x14ac:dyDescent="0.25">
      <c r="B8" s="3" t="s">
        <v>35</v>
      </c>
      <c r="C8" s="4">
        <v>8</v>
      </c>
      <c r="D8" t="s">
        <v>30</v>
      </c>
      <c r="F8" s="16">
        <v>8</v>
      </c>
      <c r="G8" t="s">
        <v>30</v>
      </c>
    </row>
    <row r="9" spans="1:7" x14ac:dyDescent="0.25">
      <c r="B9" s="3" t="s">
        <v>19</v>
      </c>
      <c r="C9" s="4">
        <v>1.3</v>
      </c>
      <c r="D9" t="s">
        <v>32</v>
      </c>
      <c r="F9" s="16">
        <v>1.3</v>
      </c>
      <c r="G9" t="s">
        <v>32</v>
      </c>
    </row>
    <row r="10" spans="1:7" x14ac:dyDescent="0.25">
      <c r="B10" s="3" t="s">
        <v>36</v>
      </c>
      <c r="C10" s="13">
        <v>0.91</v>
      </c>
      <c r="F10" s="18">
        <v>0.91</v>
      </c>
    </row>
    <row r="11" spans="1:7" x14ac:dyDescent="0.25">
      <c r="B11" s="3" t="s">
        <v>37</v>
      </c>
      <c r="C11" s="4">
        <v>1.9</v>
      </c>
      <c r="D11" t="s">
        <v>24</v>
      </c>
      <c r="F11" s="16">
        <v>1.9</v>
      </c>
      <c r="G11" t="s">
        <v>24</v>
      </c>
    </row>
    <row r="13" spans="1:7" x14ac:dyDescent="0.25">
      <c r="A13" s="1" t="s">
        <v>7</v>
      </c>
      <c r="B13" s="3" t="s">
        <v>78</v>
      </c>
      <c r="C13" s="11">
        <f>C8/C9/2</f>
        <v>3.0769230769230766</v>
      </c>
      <c r="D13" t="s">
        <v>25</v>
      </c>
    </row>
    <row r="14" spans="1:7" x14ac:dyDescent="0.25">
      <c r="A14" s="1" t="s">
        <v>9</v>
      </c>
      <c r="B14" s="3" t="s">
        <v>80</v>
      </c>
      <c r="C14" s="5">
        <f>C11*C10</f>
        <v>1.7289999999999999</v>
      </c>
      <c r="D14" t="s">
        <v>24</v>
      </c>
    </row>
    <row r="15" spans="1:7" x14ac:dyDescent="0.25">
      <c r="A15" s="1" t="s">
        <v>38</v>
      </c>
      <c r="B15" s="3" t="s">
        <v>79</v>
      </c>
      <c r="C15" s="5">
        <f>C7^2*PI()/4*C13*C9*C6*C14</f>
        <v>39.597921858833729</v>
      </c>
      <c r="D15" t="s">
        <v>28</v>
      </c>
      <c r="E15" s="9">
        <f>C15*1000</f>
        <v>39597.921858833732</v>
      </c>
      <c r="F15" t="s">
        <v>4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0C69-5276-4F85-A6C9-3EEFA8696F91}">
  <dimension ref="A3:I17"/>
  <sheetViews>
    <sheetView workbookViewId="0">
      <selection activeCell="G25" sqref="G25"/>
    </sheetView>
  </sheetViews>
  <sheetFormatPr defaultRowHeight="15" x14ac:dyDescent="0.25"/>
  <cols>
    <col min="2" max="2" width="22.7109375" customWidth="1"/>
    <col min="3" max="3" width="11.85546875" bestFit="1" customWidth="1"/>
  </cols>
  <sheetData>
    <row r="3" spans="1:9" x14ac:dyDescent="0.25">
      <c r="B3" t="s">
        <v>14</v>
      </c>
    </row>
    <row r="5" spans="1:9" x14ac:dyDescent="0.25">
      <c r="B5" s="3" t="s">
        <v>39</v>
      </c>
      <c r="C5" s="4">
        <v>570</v>
      </c>
      <c r="D5" t="s">
        <v>40</v>
      </c>
      <c r="F5" s="8">
        <v>0.56999999999999995</v>
      </c>
      <c r="G5" t="s">
        <v>54</v>
      </c>
      <c r="H5" s="16">
        <v>570</v>
      </c>
      <c r="I5" t="s">
        <v>40</v>
      </c>
    </row>
    <row r="6" spans="1:9" x14ac:dyDescent="0.25">
      <c r="B6" s="3" t="s">
        <v>41</v>
      </c>
      <c r="C6" s="4">
        <v>3000</v>
      </c>
      <c r="D6" t="s">
        <v>4</v>
      </c>
      <c r="H6" s="16">
        <v>3000</v>
      </c>
      <c r="I6" t="s">
        <v>4</v>
      </c>
    </row>
    <row r="7" spans="1:9" x14ac:dyDescent="0.25">
      <c r="B7" s="3" t="s">
        <v>42</v>
      </c>
      <c r="C7" s="4">
        <v>880</v>
      </c>
      <c r="D7" t="s">
        <v>43</v>
      </c>
      <c r="H7" s="16">
        <v>880</v>
      </c>
      <c r="I7" t="s">
        <v>43</v>
      </c>
    </row>
    <row r="8" spans="1:9" x14ac:dyDescent="0.25">
      <c r="B8" s="3" t="s">
        <v>44</v>
      </c>
      <c r="C8" s="4">
        <v>0.85</v>
      </c>
      <c r="H8" s="16">
        <v>0.85</v>
      </c>
    </row>
    <row r="9" spans="1:9" x14ac:dyDescent="0.25">
      <c r="B9" s="3" t="s">
        <v>5</v>
      </c>
      <c r="C9" s="4">
        <v>42000</v>
      </c>
      <c r="D9" t="s">
        <v>45</v>
      </c>
      <c r="H9" s="16">
        <v>42000</v>
      </c>
      <c r="I9" t="s">
        <v>45</v>
      </c>
    </row>
    <row r="11" spans="1:9" x14ac:dyDescent="0.25">
      <c r="A11" s="2" t="s">
        <v>7</v>
      </c>
      <c r="B11" s="3" t="s">
        <v>46</v>
      </c>
      <c r="C11" s="8">
        <f>F5*C7</f>
        <v>501.59999999999997</v>
      </c>
      <c r="D11" t="s">
        <v>55</v>
      </c>
    </row>
    <row r="12" spans="1:9" x14ac:dyDescent="0.25">
      <c r="A12" s="2"/>
      <c r="C12" s="12">
        <f>C11/3600*C9</f>
        <v>5852</v>
      </c>
      <c r="D12" t="s">
        <v>4</v>
      </c>
    </row>
    <row r="13" spans="1:9" x14ac:dyDescent="0.25">
      <c r="A13" s="2" t="s">
        <v>9</v>
      </c>
      <c r="B13" s="3" t="s">
        <v>47</v>
      </c>
      <c r="C13" s="6">
        <f>C6/C12</f>
        <v>0.51264524948735479</v>
      </c>
    </row>
    <row r="14" spans="1:9" x14ac:dyDescent="0.25">
      <c r="A14" s="2" t="s">
        <v>38</v>
      </c>
      <c r="B14" s="3" t="s">
        <v>48</v>
      </c>
      <c r="C14" s="6">
        <f>C13/C8</f>
        <v>0.60311205822041747</v>
      </c>
    </row>
    <row r="15" spans="1:9" x14ac:dyDescent="0.25">
      <c r="A15" s="2" t="s">
        <v>49</v>
      </c>
      <c r="B15" s="3" t="s">
        <v>50</v>
      </c>
      <c r="C15" s="11">
        <f>(1-C14)*C12</f>
        <v>2322.5882352941171</v>
      </c>
      <c r="D15" t="s">
        <v>52</v>
      </c>
    </row>
    <row r="16" spans="1:9" x14ac:dyDescent="0.25">
      <c r="A16" s="2" t="s">
        <v>51</v>
      </c>
      <c r="B16" s="3" t="s">
        <v>37</v>
      </c>
      <c r="C16" s="11">
        <f>C6/C8</f>
        <v>3529.4117647058824</v>
      </c>
      <c r="D16" t="s">
        <v>4</v>
      </c>
    </row>
    <row r="17" spans="1:7" x14ac:dyDescent="0.25">
      <c r="A17" s="2" t="s">
        <v>53</v>
      </c>
      <c r="B17" s="3" t="s">
        <v>1</v>
      </c>
      <c r="C17" s="5">
        <f>C11/C6*1000</f>
        <v>167.2</v>
      </c>
      <c r="D17" t="s">
        <v>2</v>
      </c>
      <c r="E17" s="2" t="s">
        <v>56</v>
      </c>
      <c r="F17" s="11">
        <f>C17/3.6</f>
        <v>46.444444444444443</v>
      </c>
      <c r="G17" t="s">
        <v>57</v>
      </c>
    </row>
  </sheetData>
  <sheetProtection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B8BA-0C44-473F-848A-2C39FCD496E9}">
  <dimension ref="A3:J22"/>
  <sheetViews>
    <sheetView workbookViewId="0">
      <selection activeCell="C5" sqref="C5:C12"/>
    </sheetView>
  </sheetViews>
  <sheetFormatPr defaultRowHeight="15" x14ac:dyDescent="0.25"/>
  <cols>
    <col min="2" max="2" width="20.7109375" customWidth="1"/>
  </cols>
  <sheetData>
    <row r="3" spans="1:10" x14ac:dyDescent="0.25">
      <c r="B3" t="s">
        <v>14</v>
      </c>
    </row>
    <row r="5" spans="1:10" x14ac:dyDescent="0.25">
      <c r="B5" s="3" t="s">
        <v>31</v>
      </c>
      <c r="C5" s="4">
        <v>2</v>
      </c>
      <c r="E5" s="1"/>
      <c r="F5" s="8">
        <v>2</v>
      </c>
      <c r="I5" s="19">
        <v>2</v>
      </c>
    </row>
    <row r="6" spans="1:10" x14ac:dyDescent="0.25">
      <c r="B6" s="3" t="s">
        <v>16</v>
      </c>
      <c r="C6" s="4">
        <v>6</v>
      </c>
      <c r="E6" s="1"/>
      <c r="F6" s="8">
        <v>6</v>
      </c>
      <c r="I6" s="19">
        <v>6</v>
      </c>
    </row>
    <row r="7" spans="1:10" x14ac:dyDescent="0.25">
      <c r="B7" s="3" t="s">
        <v>17</v>
      </c>
      <c r="C7" s="4">
        <v>320</v>
      </c>
      <c r="D7" t="s">
        <v>23</v>
      </c>
      <c r="E7" s="1"/>
      <c r="F7" s="8">
        <v>0.32</v>
      </c>
      <c r="G7" t="s">
        <v>25</v>
      </c>
      <c r="I7" s="19">
        <v>320</v>
      </c>
      <c r="J7" t="s">
        <v>23</v>
      </c>
    </row>
    <row r="8" spans="1:10" x14ac:dyDescent="0.25">
      <c r="B8" s="3" t="s">
        <v>18</v>
      </c>
      <c r="C8" s="4">
        <v>460</v>
      </c>
      <c r="D8" t="s">
        <v>23</v>
      </c>
      <c r="E8" s="1"/>
      <c r="F8" s="8">
        <v>0.46</v>
      </c>
      <c r="G8" t="s">
        <v>25</v>
      </c>
      <c r="I8" s="19">
        <v>460</v>
      </c>
      <c r="J8" t="s">
        <v>23</v>
      </c>
    </row>
    <row r="9" spans="1:10" x14ac:dyDescent="0.25">
      <c r="B9" s="3" t="s">
        <v>61</v>
      </c>
      <c r="C9" s="4">
        <v>14</v>
      </c>
      <c r="D9" t="s">
        <v>21</v>
      </c>
      <c r="E9" s="1"/>
      <c r="F9" s="8">
        <v>1.4</v>
      </c>
      <c r="G9" t="s">
        <v>24</v>
      </c>
      <c r="I9" s="19">
        <v>14</v>
      </c>
      <c r="J9" t="s">
        <v>21</v>
      </c>
    </row>
    <row r="10" spans="1:10" x14ac:dyDescent="0.25">
      <c r="B10" s="3" t="s">
        <v>19</v>
      </c>
      <c r="C10" s="4">
        <v>720</v>
      </c>
      <c r="D10" t="s">
        <v>22</v>
      </c>
      <c r="E10" s="1"/>
      <c r="F10" s="8">
        <f>C10/60</f>
        <v>12</v>
      </c>
      <c r="G10" t="s">
        <v>32</v>
      </c>
      <c r="I10" s="19">
        <v>720</v>
      </c>
      <c r="J10" t="s">
        <v>22</v>
      </c>
    </row>
    <row r="11" spans="1:10" x14ac:dyDescent="0.25">
      <c r="B11" s="14" t="s">
        <v>58</v>
      </c>
      <c r="C11" s="13">
        <v>0.8</v>
      </c>
      <c r="E11" s="1"/>
      <c r="I11" s="20">
        <v>0.8</v>
      </c>
    </row>
    <row r="12" spans="1:10" x14ac:dyDescent="0.25">
      <c r="B12" s="14" t="s">
        <v>59</v>
      </c>
      <c r="C12" s="13">
        <v>0.57999999999999996</v>
      </c>
      <c r="E12" s="1"/>
      <c r="I12" s="20">
        <v>0.57999999999999996</v>
      </c>
    </row>
    <row r="13" spans="1:10" x14ac:dyDescent="0.25">
      <c r="E13" s="1"/>
    </row>
    <row r="14" spans="1:10" x14ac:dyDescent="0.25">
      <c r="A14" s="2" t="s">
        <v>7</v>
      </c>
      <c r="B14" s="14" t="s">
        <v>60</v>
      </c>
      <c r="C14" s="15">
        <f>C12*C11</f>
        <v>0.46399999999999997</v>
      </c>
    </row>
    <row r="15" spans="1:10" x14ac:dyDescent="0.25">
      <c r="A15" s="2" t="s">
        <v>9</v>
      </c>
      <c r="B15" s="3" t="s">
        <v>62</v>
      </c>
      <c r="C15" s="11">
        <f>F6*F7^2*F8*F10*F9*PI()/4/2</f>
        <v>1.8645679124691399</v>
      </c>
      <c r="D15" t="s">
        <v>28</v>
      </c>
      <c r="E15" s="1"/>
      <c r="F15" s="9">
        <f>C15*1000</f>
        <v>1864.5679124691399</v>
      </c>
      <c r="G15" t="s">
        <v>4</v>
      </c>
    </row>
    <row r="16" spans="1:10" x14ac:dyDescent="0.25">
      <c r="A16" s="2" t="s">
        <v>38</v>
      </c>
      <c r="B16" s="3" t="s">
        <v>46</v>
      </c>
      <c r="C16" s="9">
        <f>F15/C14</f>
        <v>4018.4653285972845</v>
      </c>
      <c r="D16" t="s">
        <v>4</v>
      </c>
    </row>
    <row r="17" spans="1:4" x14ac:dyDescent="0.25">
      <c r="A17" s="2" t="s">
        <v>63</v>
      </c>
      <c r="B17" s="3" t="s">
        <v>37</v>
      </c>
      <c r="C17" s="9">
        <f>C16*C12</f>
        <v>2330.709890586425</v>
      </c>
      <c r="D17" t="s">
        <v>4</v>
      </c>
    </row>
    <row r="18" spans="1:4" x14ac:dyDescent="0.25">
      <c r="A18" s="2" t="s">
        <v>51</v>
      </c>
      <c r="B18" s="3" t="s">
        <v>64</v>
      </c>
      <c r="C18" s="9">
        <f>(1-C12)*C16</f>
        <v>1687.7554380108597</v>
      </c>
      <c r="D18" t="s">
        <v>4</v>
      </c>
    </row>
    <row r="19" spans="1:4" x14ac:dyDescent="0.25">
      <c r="A19" s="2" t="s">
        <v>53</v>
      </c>
      <c r="B19" s="3" t="s">
        <v>65</v>
      </c>
      <c r="C19" s="9">
        <f>C17-F15</f>
        <v>466.14197811728513</v>
      </c>
      <c r="D19" t="s">
        <v>4</v>
      </c>
    </row>
    <row r="20" spans="1:4" x14ac:dyDescent="0.25">
      <c r="A20" s="2"/>
    </row>
    <row r="21" spans="1:4" x14ac:dyDescent="0.25">
      <c r="A21" s="2"/>
    </row>
    <row r="22" spans="1:4" x14ac:dyDescent="0.25">
      <c r="A22" s="2"/>
    </row>
  </sheetData>
  <sheetProtection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7008-75DF-49A0-BB24-4A4BB3CF56FB}">
  <dimension ref="A2:I17"/>
  <sheetViews>
    <sheetView workbookViewId="0">
      <selection activeCell="F35" sqref="F35"/>
    </sheetView>
  </sheetViews>
  <sheetFormatPr defaultRowHeight="15" x14ac:dyDescent="0.25"/>
  <cols>
    <col min="2" max="2" width="22.85546875" customWidth="1"/>
  </cols>
  <sheetData>
    <row r="2" spans="1:9" x14ac:dyDescent="0.25">
      <c r="B2" t="s">
        <v>14</v>
      </c>
    </row>
    <row r="4" spans="1:9" x14ac:dyDescent="0.25">
      <c r="B4" s="3" t="s">
        <v>15</v>
      </c>
      <c r="C4" s="4">
        <v>1</v>
      </c>
      <c r="E4" s="1"/>
      <c r="F4" s="8">
        <v>1</v>
      </c>
      <c r="H4" s="19">
        <v>1</v>
      </c>
    </row>
    <row r="5" spans="1:9" x14ac:dyDescent="0.25">
      <c r="B5" s="3" t="s">
        <v>16</v>
      </c>
      <c r="C5" s="4">
        <v>5</v>
      </c>
      <c r="E5" s="1"/>
      <c r="F5" s="8">
        <f>C5</f>
        <v>5</v>
      </c>
      <c r="H5" s="19">
        <v>5</v>
      </c>
    </row>
    <row r="6" spans="1:9" x14ac:dyDescent="0.25">
      <c r="B6" s="3" t="s">
        <v>17</v>
      </c>
      <c r="C6" s="4">
        <v>58</v>
      </c>
      <c r="D6" t="s">
        <v>66</v>
      </c>
      <c r="E6" s="1"/>
      <c r="F6" s="8">
        <v>0.57999999999999996</v>
      </c>
      <c r="G6" t="s">
        <v>25</v>
      </c>
      <c r="H6" s="19">
        <v>58</v>
      </c>
      <c r="I6" t="s">
        <v>66</v>
      </c>
    </row>
    <row r="7" spans="1:9" x14ac:dyDescent="0.25">
      <c r="B7" s="3" t="s">
        <v>68</v>
      </c>
      <c r="C7" s="23">
        <v>0.25</v>
      </c>
      <c r="E7" s="1"/>
      <c r="H7" s="22">
        <v>0.25</v>
      </c>
    </row>
    <row r="8" spans="1:9" x14ac:dyDescent="0.25">
      <c r="B8" s="3" t="s">
        <v>19</v>
      </c>
      <c r="C8" s="4">
        <v>105</v>
      </c>
      <c r="D8" t="s">
        <v>22</v>
      </c>
      <c r="E8" s="1"/>
      <c r="F8" s="8">
        <f>C8/60</f>
        <v>1.75</v>
      </c>
      <c r="G8" t="s">
        <v>26</v>
      </c>
      <c r="H8" s="19">
        <v>105</v>
      </c>
      <c r="I8" t="s">
        <v>22</v>
      </c>
    </row>
    <row r="9" spans="1:9" x14ac:dyDescent="0.25">
      <c r="B9" s="3" t="s">
        <v>61</v>
      </c>
      <c r="C9" s="4">
        <v>18.3</v>
      </c>
      <c r="D9" t="s">
        <v>21</v>
      </c>
      <c r="E9" s="1"/>
      <c r="F9" s="8">
        <f>C9/10</f>
        <v>1.83</v>
      </c>
      <c r="G9" t="s">
        <v>24</v>
      </c>
      <c r="H9" s="19">
        <v>18.3</v>
      </c>
      <c r="I9" t="s">
        <v>21</v>
      </c>
    </row>
    <row r="10" spans="1:9" x14ac:dyDescent="0.25">
      <c r="B10" s="3" t="s">
        <v>1</v>
      </c>
      <c r="C10" s="4">
        <v>166.9</v>
      </c>
      <c r="D10" t="s">
        <v>2</v>
      </c>
      <c r="E10" s="1"/>
      <c r="F10" s="8">
        <f>C10/3.6</f>
        <v>46.361111111111114</v>
      </c>
      <c r="G10" t="s">
        <v>57</v>
      </c>
      <c r="H10" s="19">
        <v>166.9</v>
      </c>
      <c r="I10" t="s">
        <v>2</v>
      </c>
    </row>
    <row r="11" spans="1:9" x14ac:dyDescent="0.25">
      <c r="B11" s="3" t="s">
        <v>5</v>
      </c>
      <c r="C11" s="4">
        <v>41.5</v>
      </c>
      <c r="D11" t="s">
        <v>67</v>
      </c>
      <c r="E11" s="1"/>
      <c r="H11" s="19">
        <v>41.5</v>
      </c>
      <c r="I11" t="s">
        <v>67</v>
      </c>
    </row>
    <row r="13" spans="1:9" x14ac:dyDescent="0.25">
      <c r="A13" s="2" t="s">
        <v>7</v>
      </c>
      <c r="B13" s="3" t="s">
        <v>69</v>
      </c>
      <c r="C13" s="11">
        <f>F6/C7</f>
        <v>2.3199999999999998</v>
      </c>
      <c r="D13" t="s">
        <v>25</v>
      </c>
    </row>
    <row r="14" spans="1:9" x14ac:dyDescent="0.25">
      <c r="A14" s="2" t="s">
        <v>9</v>
      </c>
      <c r="B14" s="3" t="s">
        <v>70</v>
      </c>
      <c r="C14" s="11">
        <f>F6^2*C13*F8*F9*PI()/4</f>
        <v>1.9630121687116453</v>
      </c>
      <c r="D14" t="s">
        <v>28</v>
      </c>
      <c r="E14" s="1"/>
      <c r="F14" s="9">
        <f>C14*1000</f>
        <v>1963.0121687116452</v>
      </c>
      <c r="G14" t="s">
        <v>4</v>
      </c>
    </row>
    <row r="15" spans="1:9" x14ac:dyDescent="0.25">
      <c r="A15" s="2" t="s">
        <v>38</v>
      </c>
      <c r="B15" s="14" t="s">
        <v>60</v>
      </c>
      <c r="C15" s="3"/>
    </row>
    <row r="16" spans="1:9" x14ac:dyDescent="0.25">
      <c r="A16" s="1"/>
      <c r="B16" s="14" t="s">
        <v>46</v>
      </c>
      <c r="C16" s="21">
        <f>C14*F10*C11/1000</f>
        <v>3.7768081485433069</v>
      </c>
      <c r="D16" t="s">
        <v>28</v>
      </c>
    </row>
    <row r="17" spans="2:3" x14ac:dyDescent="0.25">
      <c r="B17" s="14" t="s">
        <v>60</v>
      </c>
      <c r="C17" s="6">
        <f>C14/C16</f>
        <v>0.51975427173042077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C6C5-67AE-4BC2-BC02-3EF379C8EA08}">
  <dimension ref="A3:I14"/>
  <sheetViews>
    <sheetView workbookViewId="0">
      <selection activeCell="C6" sqref="C6"/>
    </sheetView>
  </sheetViews>
  <sheetFormatPr defaultRowHeight="15" x14ac:dyDescent="0.25"/>
  <cols>
    <col min="2" max="2" width="15.85546875" customWidth="1"/>
  </cols>
  <sheetData>
    <row r="3" spans="1:9" x14ac:dyDescent="0.25">
      <c r="B3" t="s">
        <v>14</v>
      </c>
    </row>
    <row r="5" spans="1:9" x14ac:dyDescent="0.25">
      <c r="B5" s="3" t="s">
        <v>31</v>
      </c>
      <c r="C5" s="4">
        <v>2</v>
      </c>
      <c r="E5" s="1"/>
      <c r="F5" s="8">
        <v>2</v>
      </c>
      <c r="H5" s="19">
        <v>2</v>
      </c>
    </row>
    <row r="6" spans="1:9" x14ac:dyDescent="0.25">
      <c r="B6" s="3" t="s">
        <v>16</v>
      </c>
      <c r="C6" s="4">
        <v>8</v>
      </c>
      <c r="E6" s="1"/>
      <c r="F6" s="8">
        <f>C6</f>
        <v>8</v>
      </c>
      <c r="H6" s="19">
        <v>8</v>
      </c>
    </row>
    <row r="7" spans="1:9" x14ac:dyDescent="0.25">
      <c r="B7" s="3" t="s">
        <v>17</v>
      </c>
      <c r="C7" s="4">
        <v>0.41</v>
      </c>
      <c r="D7" t="s">
        <v>25</v>
      </c>
      <c r="E7" s="1"/>
      <c r="F7" s="8">
        <v>0.41</v>
      </c>
      <c r="G7" t="s">
        <v>25</v>
      </c>
      <c r="H7" s="19">
        <v>0.41</v>
      </c>
      <c r="I7" t="s">
        <v>25</v>
      </c>
    </row>
    <row r="8" spans="1:9" x14ac:dyDescent="0.25">
      <c r="B8" s="3" t="s">
        <v>18</v>
      </c>
      <c r="C8" s="4">
        <v>0.47</v>
      </c>
      <c r="D8" t="s">
        <v>25</v>
      </c>
      <c r="E8" s="1"/>
      <c r="F8" s="8">
        <v>0.47</v>
      </c>
      <c r="G8" t="s">
        <v>25</v>
      </c>
      <c r="H8" s="19">
        <v>0.47</v>
      </c>
      <c r="I8" t="s">
        <v>25</v>
      </c>
    </row>
    <row r="9" spans="1:9" x14ac:dyDescent="0.25">
      <c r="B9" s="3" t="s">
        <v>19</v>
      </c>
      <c r="C9" s="4">
        <v>720</v>
      </c>
      <c r="D9" t="s">
        <v>22</v>
      </c>
      <c r="E9" s="1"/>
      <c r="F9" s="8">
        <f>C9/60</f>
        <v>12</v>
      </c>
      <c r="G9" t="s">
        <v>32</v>
      </c>
      <c r="H9" s="19">
        <v>720</v>
      </c>
      <c r="I9" t="s">
        <v>22</v>
      </c>
    </row>
    <row r="10" spans="1:9" x14ac:dyDescent="0.25">
      <c r="B10" s="3" t="s">
        <v>20</v>
      </c>
      <c r="C10" s="4">
        <v>16</v>
      </c>
      <c r="D10" t="s">
        <v>21</v>
      </c>
      <c r="E10" s="1"/>
      <c r="F10" s="8">
        <v>1.6</v>
      </c>
      <c r="G10" t="s">
        <v>24</v>
      </c>
      <c r="H10" s="19">
        <v>16</v>
      </c>
      <c r="I10" t="s">
        <v>21</v>
      </c>
    </row>
    <row r="12" spans="1:9" x14ac:dyDescent="0.25">
      <c r="A12" s="1" t="s">
        <v>7</v>
      </c>
      <c r="B12" s="3" t="s">
        <v>27</v>
      </c>
      <c r="C12" s="5">
        <f>F6*F7^2*F8*F9*F10*PI()/4/2</f>
        <v>4.7655899670176396</v>
      </c>
      <c r="D12" t="s">
        <v>28</v>
      </c>
      <c r="E12" s="1"/>
      <c r="F12" s="9">
        <f>C12*1000</f>
        <v>4765.5899670176395</v>
      </c>
      <c r="G12" t="s">
        <v>4</v>
      </c>
    </row>
    <row r="13" spans="1:9" x14ac:dyDescent="0.25">
      <c r="A13" s="1"/>
    </row>
    <row r="14" spans="1:9" x14ac:dyDescent="0.25">
      <c r="A14" s="1"/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Toelichting</vt:lpstr>
      <vt:lpstr>Vraag 30</vt:lpstr>
      <vt:lpstr>Vraag 31</vt:lpstr>
      <vt:lpstr>Vraag 32</vt:lpstr>
      <vt:lpstr>Vraag 33</vt:lpstr>
      <vt:lpstr>Vraag 34</vt:lpstr>
      <vt:lpstr>Vraag 35</vt:lpstr>
      <vt:lpstr>vraag 36</vt:lpstr>
      <vt:lpstr>Vraag 37</vt:lpstr>
      <vt:lpstr>Vraag 38</vt:lpstr>
      <vt:lpstr>Vraag 39</vt:lpstr>
      <vt:lpstr>Vraag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Strating</dc:creator>
  <cp:lastModifiedBy>Albert Strating</cp:lastModifiedBy>
  <dcterms:created xsi:type="dcterms:W3CDTF">2022-12-29T12:43:55Z</dcterms:created>
  <dcterms:modified xsi:type="dcterms:W3CDTF">2023-01-09T13:40:34Z</dcterms:modified>
</cp:coreProperties>
</file>